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市对下转移支付预算表09-1" sheetId="13" r:id="rId13"/>
    <sheet name="市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<sst xmlns="http://schemas.openxmlformats.org/spreadsheetml/2006/main" count="1338" uniqueCount="466">
  <si>
    <t>预算01-1表</t>
  </si>
  <si>
    <t>2025年财务收支预算总表部门</t>
  </si>
  <si>
    <t>单位：元</t>
  </si>
  <si>
    <t>收    入</t>
  </si>
  <si>
    <t>支    出</t>
  </si>
  <si>
    <t>项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</si>
  <si>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</si>
  <si>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</si>
  <si>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</si>
  <si>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</si>
  <si>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</si>
  <si>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</si>
  <si>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</si>
  <si>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</si>
  <si>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</si>
  <si>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</si>
  <si>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</si>
  <si>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</si>
  <si>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</si>
  <si>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</si>
  <si>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</si>
  <si>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</si>
  <si>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</si>
  <si>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</si>
  <si>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</si>
  <si>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</si>
  <si>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</si>
  <si>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</si>
  <si>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</si>
  <si>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</si>
  <si>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</si>
  <si>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</si>
  <si>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</si>
  <si>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</si>
  <si>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</si>
  <si>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</si>
  <si>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</si>
  <si>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</si>
  <si>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</si>
  <si>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</si>
  <si>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</si>
  <si>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</si>
  <si>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</si>
  <si>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</si>
  <si>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</si>
  <si>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</si>
  <si>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</si>
  <si>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</si>
  <si>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</si>
  <si>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</si>
  <si>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</si>
  <si>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</si>
  <si>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</si>
  <si>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</si>
  <si>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</si>
  <si>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</si>
  <si>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</si>
  <si>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</si>
  <si>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</si>
  <si>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</si>
  <si>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</si>
  <si>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</si>
  <si>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</si>
  <si>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131009</t>
  </si>
  <si>
    <t>玉溪市中医医院</t>
  </si>
  <si>
    <t>预算01-3表</t>
  </si>
  <si>
    <t>2025年部门支出预算表</t>
  </si>
  <si>
    <t>科目编码</t>
  </si>
  <si>
    <t>科目名称</t>
  </si>
  <si>
    <t>财政专户管理的支出</t>
  </si>
  <si>
    <t>单位自有资金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</si>
  <si>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</si>
  <si>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</si>
  <si>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</si>
  <si>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</si>
  <si>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</si>
  <si>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</si>
  <si>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</si>
  <si>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</si>
  <si>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20699</t>
  </si>
  <si>
    <t>2069999</t>
  </si>
  <si>
    <t>208</t>
  </si>
  <si>
    <t>20805</t>
  </si>
  <si>
    <t>2080502</t>
  </si>
  <si>
    <t>2080505</t>
  </si>
  <si>
    <t>2080506</t>
  </si>
  <si>
    <t>20808</t>
  </si>
  <si>
    <t>2080801</t>
  </si>
  <si>
    <t>210</t>
  </si>
  <si>
    <t>21001</t>
  </si>
  <si>
    <t>2100199</t>
  </si>
  <si>
    <t>21002</t>
  </si>
  <si>
    <t>2100202</t>
  </si>
  <si>
    <t>2100299</t>
  </si>
  <si>
    <t>21004</t>
  </si>
  <si>
    <t>2100408</t>
  </si>
  <si>
    <t>2100409</t>
  </si>
  <si>
    <t>21011</t>
  </si>
  <si>
    <t>2101102</t>
  </si>
  <si>
    <t>2101103</t>
  </si>
  <si>
    <t>2101199</t>
  </si>
  <si>
    <t>21017</t>
  </si>
  <si>
    <t>2101704</t>
  </si>
  <si>
    <t>21099</t>
  </si>
  <si>
    <t>2109999</t>
  </si>
  <si>
    <t>221</t>
  </si>
  <si>
    <t>22102</t>
  </si>
  <si>
    <t>2210201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</si>
  <si>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</si>
  <si>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</si>
  <si>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</si>
  <si>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</si>
  <si>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</si>
  <si>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</si>
  <si>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</si>
  <si>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</si>
  <si>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</si>
  <si>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</si>
  <si>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</si>
  <si>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</si>
  <si>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</si>
  <si>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</si>
  <si>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</si>
  <si>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预算03表</t>
  </si>
  <si>
    <t>2025年一般公共预算“三公”经费支出预算表</t>
  </si>
  <si>
    <t>“三公”经费合计</t>
  </si>
  <si>
    <t>因公出国（境）费</t>
  </si>
  <si>
    <t>公务用车购置及运行费</t>
  </si>
  <si>
    <t>公务用车购置</t>
  </si>
  <si>
    <t>公务用车运行费</t>
  </si>
  <si>
    <t>公务接待费</t>
  </si>
  <si>
    <t>备注：此表为空。</t>
  </si>
  <si>
    <t>预算04表</t>
  </si>
  <si>
    <t>2025年部门基本支出预算表</t>
  </si>
  <si>
    <t>2025年初预算项目初选表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</si>
  <si>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</si>
  <si>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</si>
  <si>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</si>
  <si>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</si>
  <si>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</si>
  <si>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</si>
  <si>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</si>
  <si>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</si>
  <si>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</si>
  <si>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</si>
  <si>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</si>
  <si>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</si>
  <si>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</si>
  <si>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</si>
  <si>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</si>
  <si>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20</t>
  </si>
  <si>
    <t>21</t>
  </si>
  <si>
    <t>22</t>
  </si>
  <si>
    <t>23</t>
  </si>
  <si>
    <t>530400221100000279257</t>
  </si>
  <si>
    <t>玉溪市中医医院事业支出人员经费</t>
  </si>
  <si>
    <t>中医（民族）医院</t>
  </si>
  <si>
    <t>30101</t>
  </si>
  <si>
    <t>基本工资</t>
  </si>
  <si>
    <t>30102</t>
  </si>
  <si>
    <t>津贴补贴</t>
  </si>
  <si>
    <t>30107</t>
  </si>
  <si>
    <t>绩效工资</t>
  </si>
  <si>
    <t>530400241100002098757</t>
  </si>
  <si>
    <t>玉溪市中医医院事业支出人员社保资金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</si>
  <si>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</si>
  <si>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</si>
  <si>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</si>
  <si>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</si>
  <si>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</si>
  <si>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</si>
  <si>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</si>
  <si>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</si>
  <si>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</si>
  <si>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</si>
  <si>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</si>
  <si>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</si>
  <si>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其他行政事业单位医疗支出</t>
  </si>
  <si>
    <t>30112</t>
  </si>
  <si>
    <t>其他社会保障缴费</t>
  </si>
  <si>
    <t>530400241100002098943</t>
  </si>
  <si>
    <t>玉溪市中医医院事业支出人员住房公积金资金</t>
  </si>
  <si>
    <t>住房公积金</t>
  </si>
  <si>
    <t>30113</t>
  </si>
  <si>
    <t>530400241100002099081</t>
  </si>
  <si>
    <t>玉溪市中医医院编外临聘人员经费</t>
  </si>
  <si>
    <t>30199</t>
  </si>
  <si>
    <t>其他工资福利支出</t>
  </si>
  <si>
    <t>530400241100002099400</t>
  </si>
  <si>
    <t>玉溪市中医医院事业支出人员补助经费</t>
  </si>
  <si>
    <t>事业单位离退休</t>
  </si>
  <si>
    <t>30305</t>
  </si>
  <si>
    <t>生活补助</t>
  </si>
  <si>
    <t>死亡抚恤</t>
  </si>
  <si>
    <t>30304</t>
  </si>
  <si>
    <t>抚恤金</t>
  </si>
  <si>
    <t>30399</t>
  </si>
  <si>
    <t>其他对个人和家庭的补助</t>
  </si>
  <si>
    <t>30307</t>
  </si>
  <si>
    <t>医疗费补助</t>
  </si>
  <si>
    <t>530400241100002352110</t>
  </si>
  <si>
    <t>玉溪市中医医院定额补助（离退休生活补助）经费</t>
  </si>
  <si>
    <t>530400241100002354451</t>
  </si>
  <si>
    <t>玉溪市中医医院定额补助（社保）经费</t>
  </si>
  <si>
    <t>预算05-1表</t>
  </si>
  <si>
    <t>2025年部门项目支出预算表</t>
  </si>
  <si>
    <t>项目分类</t>
  </si>
  <si>
    <t>项目单位</t>
  </si>
  <si>
    <t>本年拨款</t>
  </si>
  <si>
    <t>单位资金</t>
  </si>
  <si>
    <t>其中：本次下达</t>
  </si>
  <si>
    <t>玉溪市中医医院事业支出经费</t>
  </si>
  <si>
    <t>事业发展类</t>
  </si>
  <si>
    <t>530400210000000629402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</si>
  <si>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</si>
  <si>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</si>
  <si>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</si>
  <si>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</si>
  <si>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</si>
  <si>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</si>
  <si>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</si>
  <si>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</si>
  <si>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</si>
  <si>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</si>
  <si>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</si>
  <si>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</si>
  <si>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</si>
  <si>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</si>
  <si>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</si>
  <si>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</si>
  <si>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</si>
  <si>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</si>
  <si>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</si>
  <si>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</si>
  <si>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</si>
  <si>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</si>
  <si>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</si>
  <si>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30218</t>
  </si>
  <si>
    <t>专用材料费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</si>
  <si>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</si>
  <si>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</si>
  <si>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</si>
  <si>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</si>
  <si>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</si>
  <si>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</si>
  <si>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</si>
  <si>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</si>
  <si>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</si>
  <si>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</si>
  <si>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</si>
  <si>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</si>
  <si>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</si>
  <si>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</si>
  <si>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</si>
  <si>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</si>
  <si>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31001</t>
  </si>
  <si>
    <t>房屋建筑物购建</t>
  </si>
  <si>
    <t>31002</t>
  </si>
  <si>
    <t>办公设备购置</t>
  </si>
  <si>
    <t>31003</t>
  </si>
  <si>
    <t>专用设备购置</t>
  </si>
  <si>
    <t>31006</t>
  </si>
  <si>
    <t>大型修缮</t>
  </si>
  <si>
    <t>31007</t>
  </si>
  <si>
    <t>信息网络及软件购置更新</t>
  </si>
  <si>
    <t>31099</t>
  </si>
  <si>
    <t>其他资本性支出</t>
  </si>
  <si>
    <t>基本公共卫生服务项目中央转移支付补助结算资金</t>
  </si>
  <si>
    <t>530400221100001100812</t>
  </si>
  <si>
    <t>省级中医特色专科、省级中医临床医学中心分中心补助资金</t>
  </si>
  <si>
    <t>530400221100001361359</t>
  </si>
  <si>
    <t>其他卫生健康支出</t>
  </si>
  <si>
    <t>2023年医疗服务与保障能力提升补助（中医药事业传承与发展部分）中央补助资金</t>
  </si>
  <si>
    <t>530400231100001830110</t>
  </si>
  <si>
    <t>中医（民族医）药专项</t>
  </si>
  <si>
    <t>2023年医疗服务与保障能力提升（中医药事业传承与发展部分）补助资金</t>
  </si>
  <si>
    <t>530400231100001978711</t>
  </si>
  <si>
    <t>公立医院高质量发展示范项目资金</t>
  </si>
  <si>
    <t>专项业务类</t>
  </si>
  <si>
    <t>530400231100002329741</t>
  </si>
  <si>
    <t>其他公立医院支出</t>
  </si>
  <si>
    <t>2023年中医高层次人才培养经费</t>
  </si>
  <si>
    <t>530400241100002642944</t>
  </si>
  <si>
    <t>提前下达2024年医疗服务与保障能力提升补助（中央级）资金</t>
  </si>
  <si>
    <t>530400241100002711135</t>
  </si>
  <si>
    <t>提前下达2024年卫生健康人才中央补助资金</t>
  </si>
  <si>
    <t>530400241100002733220</t>
  </si>
  <si>
    <t>特定项目社2024043号专项资金</t>
  </si>
  <si>
    <t>530400241100002812493</t>
  </si>
  <si>
    <t>重大公共卫生服务</t>
  </si>
  <si>
    <t>2024年玉溪市城市中医医疗集团学科能力提升项目资金</t>
  </si>
  <si>
    <t>530400241100002948596</t>
  </si>
  <si>
    <t>其他卫生健康管理事务支出</t>
  </si>
  <si>
    <t>制剂中心项目(前期）工作经费</t>
  </si>
  <si>
    <t>530400241100003045950</t>
  </si>
  <si>
    <t>2024年基本公共卫生服务项目中央补助结算资金</t>
  </si>
  <si>
    <t>530400241100003112236</t>
  </si>
  <si>
    <t>基本公共卫生服务</t>
  </si>
  <si>
    <t>2024年医疗服务与保障能力提升（卫生人才）中央财政补助资金</t>
  </si>
  <si>
    <t>530400241100003138100</t>
  </si>
  <si>
    <t>2024年卫生健康事业发展省对下补助资金</t>
  </si>
  <si>
    <t>530400241100003186774</t>
  </si>
  <si>
    <t>2024年第二批医疗卫生事业高质量发展三年行动计划资金</t>
  </si>
  <si>
    <t>530400241100003233723</t>
  </si>
  <si>
    <t>2024年第四批医疗卫生事业高质量发展三年行动资金</t>
  </si>
  <si>
    <t>530400241100003349319</t>
  </si>
  <si>
    <t>卫生行业专家工作站高层次医学团队经费</t>
  </si>
  <si>
    <t>530400251100003850677</t>
  </si>
  <si>
    <t>其他科学技术支出</t>
  </si>
  <si>
    <t>合  计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</si>
  <si>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</si>
  <si>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</si>
  <si>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</si>
  <si>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</si>
  <si>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</si>
  <si>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</si>
  <si>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</si>
  <si>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</si>
  <si>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</si>
  <si>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</si>
  <si>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</si>
  <si>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</si>
  <si>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建立专家工作站，开展专家工作站活动；建立高层次医学团队，根据医院发展开展科学研究，人才培养工作。</t>
  </si>
  <si>
    <t>产出指标</t>
  </si>
  <si>
    <t>数量指标</t>
  </si>
  <si>
    <t>建立专家工作站数量</t>
  </si>
  <si>
    <t>=</t>
  </si>
  <si>
    <t>1.00</t>
  </si>
  <si>
    <t>个</t>
  </si>
  <si>
    <t>定量指标</t>
  </si>
  <si>
    <t>用于反映建立专家工作站的数量</t>
  </si>
  <si>
    <t>高层次医疗团队数量</t>
  </si>
  <si>
    <t>用于反映建立高层次医疗团队的数量</t>
  </si>
  <si>
    <t>质量指标</t>
  </si>
  <si>
    <t>人才培养合格率</t>
  </si>
  <si>
    <t>&gt;=</t>
  </si>
  <si>
    <t>95</t>
  </si>
  <si>
    <t>%</t>
  </si>
  <si>
    <t>用于反映上级开展的考核，考核合格率。考核合格率=考核通过人数/应参加考核人数*100%</t>
  </si>
  <si>
    <t>效益指标</t>
  </si>
  <si>
    <t>社会效益</t>
  </si>
  <si>
    <t>服务患者人数</t>
  </si>
  <si>
    <t>100</t>
  </si>
  <si>
    <t>人次</t>
  </si>
  <si>
    <t>用于反映服务患者的人数</t>
  </si>
  <si>
    <t>满意度指标</t>
  </si>
  <si>
    <t>服务对象满意度</t>
  </si>
  <si>
    <t>患者满意度</t>
  </si>
  <si>
    <t>90</t>
  </si>
  <si>
    <t>用于反映患者满意度</t>
  </si>
  <si>
    <t>1.持续加强医院设备投入，逐步推进几大中心建设，加强完善设施设备，根据业务发展情况，每年至少投入资金2000万元以上。
2.力求实现中医特色明显，医疗水平、管理水平、服务水平一流，医院环境优越。
3.以人为本，患者满意度极大提升。
4.医院文化管理形成，职工自豪感幸福感强，队伍稳定。</t>
  </si>
  <si>
    <t>设备验收合格率</t>
  </si>
  <si>
    <t>用于反映和考核项目产出质量目标的实现程度。</t>
  </si>
  <si>
    <t>促进中医药事业发展</t>
  </si>
  <si>
    <t>促进</t>
  </si>
  <si>
    <t>定性指标</t>
  </si>
  <si>
    <t>用于反映项目实施对社会发展所带来的直接或间接影响情况。</t>
  </si>
  <si>
    <t>部门运转</t>
  </si>
  <si>
    <t>正常运转</t>
  </si>
  <si>
    <t>职工满意度</t>
  </si>
  <si>
    <t>80</t>
  </si>
  <si>
    <t>用于反映社会公众或服务对象对该项目实施的满意程度。</t>
  </si>
  <si>
    <t>预算06表</t>
  </si>
  <si>
    <t>2025年部门政府性基金预算支出预算表</t>
  </si>
  <si>
    <t>单位:元</t>
  </si>
  <si>
    <t>政府性基金预算支出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</si>
  <si>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</si>
  <si>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</si>
  <si>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</si>
  <si>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</si>
  <si>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</si>
  <si>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</si>
  <si>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</si>
  <si>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</si>
  <si>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</si>
  <si>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</si>
  <si>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</si>
  <si>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</si>
  <si>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公务用车维修（医院办公室）</t>
  </si>
  <si>
    <t>元</t>
  </si>
  <si>
    <t>办公家具（后勤保障科）</t>
  </si>
  <si>
    <t>办公设备（信息工程科）</t>
  </si>
  <si>
    <t>医疗设备维修保养（医学装备科）</t>
  </si>
  <si>
    <t>电气设备（医学装备科）</t>
  </si>
  <si>
    <t>信息系统及办公软件（信息工程科）</t>
  </si>
  <si>
    <t>公务用车保险（医院办公室）</t>
  </si>
  <si>
    <t>服务器及存储设备（信息工程科）</t>
  </si>
  <si>
    <t>公务用车加油（医院办公室）</t>
  </si>
  <si>
    <t>工程（后勤保障科）</t>
  </si>
  <si>
    <t>医疗印刷（后勤保障科）</t>
  </si>
  <si>
    <t>空调（后勤保障科）</t>
  </si>
  <si>
    <t>办公纸张（后勤保障科）</t>
  </si>
  <si>
    <t>医疗设备（医学装备科）</t>
  </si>
  <si>
    <t>化学药品和中药设备（医学装备科）</t>
  </si>
  <si>
    <t>预算08表</t>
  </si>
  <si>
    <t>2025年部门政府购买服务预算表</t>
  </si>
  <si>
    <t>政府购买服务项目</t>
  </si>
  <si>
    <t>政府购买服务目录</t>
  </si>
  <si>
    <t>预算09-1表</t>
  </si>
  <si>
    <t>2025年市对下转移支付预算表</t>
  </si>
  <si>
    <t>单位名称（项目）</t>
  </si>
  <si>
    <t>地区</t>
  </si>
  <si>
    <t>政府性基金</t>
  </si>
  <si>
    <t>红塔区</t>
  </si>
  <si>
    <t>江川区</t>
  </si>
  <si>
    <t>澄江市</t>
  </si>
  <si>
    <t>通海县</t>
  </si>
  <si>
    <t>华宁县</t>
  </si>
  <si>
    <t>易门县</t>
  </si>
  <si>
    <t>峨山县</t>
  </si>
  <si>
    <t>新平县</t>
  </si>
  <si>
    <t>元江县</t>
  </si>
  <si>
    <t>高新区</t>
  </si>
  <si>
    <t>预算09-2表</t>
  </si>
  <si>
    <t>2025年市对下转移支付绩效目标表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</si>
  <si>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</si>
  <si>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</si>
  <si>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</si>
  <si>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</si>
  <si>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</si>
  <si>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</si>
  <si>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</si>
  <si>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</si>
  <si>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</si>
  <si>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设备</t>
  </si>
  <si>
    <t>A02020400 多功能一体机</t>
  </si>
  <si>
    <t>多功能一体机</t>
  </si>
  <si>
    <t>台</t>
  </si>
  <si>
    <t>A02010108 便携式计算机</t>
  </si>
  <si>
    <t>便携式计算机</t>
  </si>
  <si>
    <t>A02010105 台式计算机</t>
  </si>
  <si>
    <t>台式计算机</t>
  </si>
  <si>
    <t>A02021003 A4黑白打印机</t>
  </si>
  <si>
    <t>A4黑白打印机</t>
  </si>
  <si>
    <t>A02020200 投影仪</t>
  </si>
  <si>
    <t>投影仪</t>
  </si>
  <si>
    <t>A02021301 碎纸机</t>
  </si>
  <si>
    <t>碎纸机</t>
  </si>
  <si>
    <t>A02020501 数字照相机</t>
  </si>
  <si>
    <t>数码单反相机</t>
  </si>
  <si>
    <t>家具和用品</t>
  </si>
  <si>
    <t>A05010301 办公椅</t>
  </si>
  <si>
    <t>办公椅</t>
  </si>
  <si>
    <t>把</t>
  </si>
  <si>
    <t>A05010505 茶水柜</t>
  </si>
  <si>
    <t>茶水柜</t>
  </si>
  <si>
    <t>组</t>
  </si>
  <si>
    <t>A05010201 办公桌</t>
  </si>
  <si>
    <t>办公桌</t>
  </si>
  <si>
    <t>张</t>
  </si>
  <si>
    <t>A05010502 文件柜</t>
  </si>
  <si>
    <t>文件柜</t>
  </si>
  <si>
    <t>A05010501 书柜</t>
  </si>
  <si>
    <t>书柜</t>
  </si>
  <si>
    <t>预算11表</t>
  </si>
  <si>
    <t>2025年上级补助项目支出预算表</t>
  </si>
  <si>
    <t>上级补助</t>
  </si>
  <si>
    <t>预算12表</t>
  </si>
  <si>
    <t>2025年部门项目支出中期规划预算表</t>
  </si>
  <si>
    <t>项目级次</t>
  </si>
  <si>
    <t>2025年</t>
  </si>
  <si>
    <t>2026年</t>
  </si>
  <si>
    <t>2027年</t>
  </si>
  <si>
    <t>313 事业发展类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</si>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</sst>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3">
    <font>
      <sz val="11"/>
      <color rgb="FF000000"/>
      <name val="宋体"/>
      <charset val="134"/>
      <scheme val="minor"/>
    </font>
    <font>
      <sz val="9.75"/>
      <color rgb="FF000000"/>
      <name val="SimSun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SimSun"/>
      <charset val="134"/>
    </font>
    <font>
      <sz val="9"/>
      <color rgb="FF000000"/>
      <name val="SimSun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.75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"/>
    </font>
    <font>
      <sz val="9"/>
      <name val="宋体"/>
      <charset val="134"/>
    </font>
    <font>
      <b/>
      <sz val="23.25"/>
      <name val="宋体"/>
      <charset val="134"/>
    </font>
    <font>
      <sz val="9.75"/>
      <name val="宋体"/>
      <charset val="134"/>
    </font>
    <font>
      <sz val="9.75"/>
      <name val="SimSun"/>
      <charset val="134"/>
    </font>
    <font>
      <b/>
      <sz val="23.25"/>
      <color rgb="FF000000"/>
      <name val="宋体"/>
      <charset val="134"/>
    </font>
    <font>
      <b/>
      <sz val="24"/>
      <color rgb="FF000000"/>
      <name val="宋体"/>
      <charset val="134"/>
    </font>
    <font>
      <b/>
      <sz val="22"/>
      <color rgb="FF000000"/>
      <name val="宋体"/>
      <charset val="134"/>
    </font>
    <font>
      <sz val="8.25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微软雅黑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top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4" borderId="17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176" fontId="12" fillId="0" borderId="7">
      <alignment horizontal="right" vertical="center"/>
    </xf>
    <xf numFmtId="49" fontId="12" fillId="0" borderId="7">
      <alignment horizontal="left" vertical="center" wrapText="1"/>
    </xf>
    <xf numFmtId="176" fontId="12" fillId="0" borderId="7">
      <alignment horizontal="right" vertical="center"/>
    </xf>
    <xf numFmtId="177" fontId="12" fillId="0" borderId="7">
      <alignment horizontal="right" vertical="center"/>
    </xf>
    <xf numFmtId="178" fontId="12" fillId="0" borderId="7">
      <alignment horizontal="right" vertical="center"/>
    </xf>
    <xf numFmtId="179" fontId="12" fillId="0" borderId="7">
      <alignment horizontal="right" vertical="center"/>
    </xf>
    <xf numFmtId="10" fontId="12" fillId="0" borderId="7">
      <alignment horizontal="right" vertical="center"/>
    </xf>
    <xf numFmtId="180" fontId="12" fillId="0" borderId="7">
      <alignment horizontal="right" vertical="center"/>
    </xf>
    <xf numFmtId="0" fontId="42" fillId="0" borderId="0">
      <alignment vertical="top"/>
      <protection locked="0"/>
    </xf>
  </cellStyleXfs>
  <cellXfs count="166">
    <xf numFmtId="0" fontId="0" fillId="0" borderId="0" xfId="0" applyFont="1">
      <alignment vertical="top"/>
    </xf>
    <xf numFmtId="0" fontId="1" fillId="0" borderId="0" xfId="0" applyFont="1" applyBorder="1" applyAlignment="1">
      <alignment horizontal="right" vertical="center"/>
    </xf>
    <xf numFmtId="49" fontId="1" fillId="0" borderId="0" xfId="0" applyNumberFormat="1" applyFont="1" applyBorder="1" applyAlignment="1">
      <alignment horizontal="right" vertical="center"/>
    </xf>
    <xf numFmtId="0" fontId="1" fillId="0" borderId="0" xfId="0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/>
    <xf numFmtId="0" fontId="5" fillId="0" borderId="0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 wrapText="1"/>
      <protection locked="0"/>
    </xf>
    <xf numFmtId="0" fontId="6" fillId="0" borderId="7" xfId="0" applyFont="1" applyBorder="1" applyAlignment="1" applyProtection="1">
      <alignment horizontal="left" vertical="center"/>
      <protection locked="0"/>
    </xf>
    <xf numFmtId="49" fontId="6" fillId="0" borderId="7" xfId="50" applyNumberFormat="1" applyFont="1" applyBorder="1">
      <alignment horizontal="left" vertical="center" wrapText="1"/>
    </xf>
    <xf numFmtId="176" fontId="7" fillId="0" borderId="7" xfId="0" applyNumberFormat="1" applyFont="1" applyBorder="1" applyAlignment="1">
      <alignment horizontal="right" vertical="center"/>
    </xf>
    <xf numFmtId="49" fontId="6" fillId="0" borderId="7" xfId="0" applyNumberFormat="1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>
      <alignment horizontal="right" vertical="center"/>
    </xf>
    <xf numFmtId="49" fontId="6" fillId="0" borderId="0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 applyProtection="1">
      <alignment horizontal="left" vertical="center" wrapText="1"/>
      <protection locked="0"/>
    </xf>
    <xf numFmtId="176" fontId="7" fillId="0" borderId="7" xfId="0" applyNumberFormat="1" applyFont="1" applyBorder="1" applyAlignment="1">
      <alignment horizontal="right" vertical="center" wrapText="1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0" xfId="57" applyFont="1" applyFill="1" applyBorder="1" applyAlignment="1" applyProtection="1">
      <alignment horizontal="left" wrapText="1"/>
    </xf>
    <xf numFmtId="0" fontId="6" fillId="0" borderId="0" xfId="0" applyFont="1" applyBorder="1" applyAlignment="1" applyProtection="1">
      <alignment horizontal="right" vertical="center"/>
      <protection locked="0"/>
    </xf>
    <xf numFmtId="0" fontId="10" fillId="0" borderId="0" xfId="0" applyFont="1" applyBorder="1" applyAlignment="1" applyProtection="1">
      <alignment horizontal="right"/>
      <protection locked="0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49" fontId="12" fillId="0" borderId="0" xfId="50" applyNumberFormat="1" applyFont="1" applyBorder="1" applyAlignment="1">
      <alignment horizontal="right" vertical="center" wrapText="1"/>
    </xf>
    <xf numFmtId="49" fontId="13" fillId="0" borderId="0" xfId="50" applyNumberFormat="1" applyFont="1" applyBorder="1" applyAlignment="1">
      <alignment horizontal="center" vertical="center" wrapText="1"/>
    </xf>
    <xf numFmtId="49" fontId="12" fillId="0" borderId="0" xfId="50" applyNumberFormat="1" applyFont="1" applyBorder="1">
      <alignment horizontal="left" vertical="center" wrapText="1"/>
    </xf>
    <xf numFmtId="49" fontId="14" fillId="0" borderId="7" xfId="0" applyNumberFormat="1" applyFont="1" applyBorder="1" applyAlignment="1">
      <alignment horizontal="center" vertical="center" wrapText="1"/>
    </xf>
    <xf numFmtId="49" fontId="15" fillId="0" borderId="7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left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80" fontId="12" fillId="0" borderId="7" xfId="0" applyNumberFormat="1" applyFont="1" applyBorder="1" applyAlignment="1">
      <alignment horizontal="right" vertical="center" wrapText="1"/>
    </xf>
    <xf numFmtId="176" fontId="12" fillId="0" borderId="7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>
      <alignment horizontal="center" vertical="center" wrapText="1"/>
    </xf>
    <xf numFmtId="49" fontId="7" fillId="0" borderId="7" xfId="50" applyNumberFormat="1" applyFont="1" applyBorder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  <protection locked="0"/>
    </xf>
    <xf numFmtId="0" fontId="1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wrapText="1"/>
    </xf>
    <xf numFmtId="0" fontId="10" fillId="0" borderId="0" xfId="0" applyFont="1" applyBorder="1" applyAlignment="1">
      <alignment horizontal="right" wrapText="1"/>
    </xf>
    <xf numFmtId="0" fontId="10" fillId="0" borderId="0" xfId="0" applyFont="1" applyBorder="1" applyAlignment="1">
      <alignment wrapText="1"/>
    </xf>
    <xf numFmtId="0" fontId="9" fillId="0" borderId="8" xfId="0" applyFon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right" vertical="center" wrapText="1"/>
    </xf>
    <xf numFmtId="0" fontId="19" fillId="0" borderId="0" xfId="0" applyFont="1" applyBorder="1" applyAlignment="1" applyProtection="1">
      <alignment horizontal="right" vertical="center" wrapText="1"/>
      <protection locked="0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19" fillId="0" borderId="0" xfId="0" applyFont="1" applyBorder="1" applyAlignment="1" applyProtection="1">
      <alignment horizontal="right" vertical="center"/>
      <protection locked="0"/>
    </xf>
    <xf numFmtId="0" fontId="19" fillId="0" borderId="0" xfId="0" applyFont="1" applyBorder="1" applyAlignment="1">
      <alignment horizontal="right" vertical="center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right" wrapText="1"/>
      <protection locked="0"/>
    </xf>
    <xf numFmtId="0" fontId="3" fillId="0" borderId="0" xfId="0" applyFont="1" applyBorder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 wrapText="1"/>
    </xf>
    <xf numFmtId="180" fontId="7" fillId="0" borderId="7" xfId="56" applyNumberFormat="1" applyFont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right"/>
    </xf>
    <xf numFmtId="0" fontId="9" fillId="0" borderId="4" xfId="0" applyFont="1" applyBorder="1" applyAlignment="1">
      <alignment horizontal="center" vertical="center" wrapText="1"/>
    </xf>
    <xf numFmtId="0" fontId="20" fillId="0" borderId="0" xfId="0" applyFont="1" applyBorder="1" applyAlignment="1"/>
    <xf numFmtId="0" fontId="10" fillId="0" borderId="0" xfId="0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/>
    </xf>
    <xf numFmtId="176" fontId="7" fillId="0" borderId="7" xfId="51" applyNumberFormat="1" applyFont="1" applyBorder="1">
      <alignment horizontal="right" vertical="center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3" fillId="0" borderId="0" xfId="0" applyFont="1" applyBorder="1" applyAlignment="1" applyProtection="1">
      <alignment horizontal="right" vertical="center"/>
      <protection locked="0"/>
    </xf>
    <xf numFmtId="49" fontId="10" fillId="0" borderId="0" xfId="0" applyNumberFormat="1" applyFont="1" applyBorder="1" applyAlignment="1"/>
    <xf numFmtId="0" fontId="7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0" xfId="0" applyFont="1" applyBorder="1">
      <alignment vertical="top"/>
    </xf>
    <xf numFmtId="49" fontId="12" fillId="0" borderId="7" xfId="50" applyNumberFormat="1" applyFont="1" applyBorder="1" applyAlignment="1">
      <alignment horizontal="right" vertical="center" wrapText="1"/>
    </xf>
    <xf numFmtId="49" fontId="13" fillId="0" borderId="7" xfId="50" applyNumberFormat="1" applyFont="1" applyBorder="1" applyAlignment="1">
      <alignment horizontal="center" vertical="center" wrapText="1"/>
    </xf>
    <xf numFmtId="49" fontId="12" fillId="0" borderId="7" xfId="50" applyNumberFormat="1" applyFont="1" applyBorder="1">
      <alignment horizontal="left" vertical="center" wrapText="1"/>
    </xf>
    <xf numFmtId="49" fontId="14" fillId="0" borderId="7" xfId="50" applyNumberFormat="1" applyFont="1" applyBorder="1" applyAlignment="1">
      <alignment horizontal="center" vertical="center" wrapText="1"/>
    </xf>
    <xf numFmtId="49" fontId="12" fillId="0" borderId="7" xfId="50" applyNumberFormat="1" applyFont="1" applyBorder="1" applyAlignment="1">
      <alignment horizontal="center" vertical="center" wrapText="1"/>
    </xf>
    <xf numFmtId="176" fontId="12" fillId="0" borderId="7" xfId="50" applyNumberFormat="1" applyFont="1" applyBorder="1" applyAlignment="1">
      <alignment horizontal="right" vertical="center" wrapText="1"/>
    </xf>
    <xf numFmtId="180" fontId="12" fillId="0" borderId="7" xfId="56" applyNumberFormat="1" applyFont="1" applyBorder="1" applyAlignment="1">
      <alignment horizontal="center" vertical="center" wrapText="1"/>
    </xf>
    <xf numFmtId="49" fontId="21" fillId="0" borderId="7" xfId="50" applyNumberFormat="1" applyFont="1" applyBorder="1" applyAlignment="1">
      <alignment horizontal="right" vertical="center" wrapText="1"/>
    </xf>
    <xf numFmtId="49" fontId="12" fillId="0" borderId="10" xfId="50" applyNumberFormat="1" applyFont="1" applyBorder="1" applyAlignment="1">
      <alignment horizontal="right" vertical="center" wrapText="1"/>
    </xf>
    <xf numFmtId="49" fontId="12" fillId="0" borderId="7" xfId="50" applyNumberFormat="1" applyFont="1" applyBorder="1" applyAlignment="1">
      <alignment horizontal="left" vertical="center" wrapText="1" indent="2"/>
    </xf>
    <xf numFmtId="49" fontId="12" fillId="0" borderId="7" xfId="50" applyNumberFormat="1" applyFont="1" applyBorder="1" applyAlignment="1">
      <alignment horizontal="left" vertical="center" wrapText="1" indent="4"/>
    </xf>
    <xf numFmtId="49" fontId="22" fillId="0" borderId="7" xfId="0" applyNumberFormat="1" applyFont="1" applyBorder="1" applyAlignment="1">
      <alignment horizontal="right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22" fillId="0" borderId="7" xfId="50" applyNumberFormat="1" applyFont="1" applyBorder="1">
      <alignment horizontal="left" vertical="center" wrapText="1"/>
    </xf>
    <xf numFmtId="176" fontId="12" fillId="0" borderId="7" xfId="0" applyNumberFormat="1" applyFont="1" applyBorder="1" applyAlignment="1">
      <alignment horizontal="right" vertical="center"/>
    </xf>
    <xf numFmtId="176" fontId="22" fillId="0" borderId="7" xfId="0" applyNumberFormat="1" applyFont="1" applyBorder="1" applyAlignment="1">
      <alignment horizontal="left" vertical="center"/>
    </xf>
    <xf numFmtId="176" fontId="12" fillId="0" borderId="7" xfId="51" applyNumberFormat="1" applyFont="1" applyBorder="1">
      <alignment horizontal="right" vertical="center"/>
    </xf>
    <xf numFmtId="176" fontId="12" fillId="0" borderId="7" xfId="0" applyNumberFormat="1" applyFont="1" applyBorder="1" applyAlignment="1">
      <alignment horizontal="left" vertical="center"/>
    </xf>
    <xf numFmtId="49" fontId="22" fillId="0" borderId="7" xfId="0" applyNumberFormat="1" applyFont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  <cellStyle name="Normal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0"/>
  <sheetViews>
    <sheetView showZeros="0" tabSelected="1" workbookViewId="0">
      <selection activeCell="A2" sqref="A2:D2"/>
    </sheetView>
  </sheetViews>
  <sheetFormatPr defaultColWidth="8.85" defaultRowHeight="15" customHeight="1" outlineLevelCol="3"/>
  <cols>
    <col min="1" max="2" width="28.575" customWidth="1"/>
    <col min="3" max="3" width="35.7" customWidth="1"/>
    <col min="4" max="4" width="28.575" customWidth="1"/>
  </cols>
  <sheetData>
    <row r="1" ht="18.75" customHeight="1" spans="1:4">
      <c r="A1" s="147" t="s">
        <v>0</v>
      </c>
      <c r="B1" s="158"/>
      <c r="C1" s="158"/>
      <c r="D1" s="158"/>
    </row>
    <row r="2" ht="28.5" customHeight="1" spans="1:4">
      <c r="A2" s="159" t="s">
        <v>1</v>
      </c>
      <c r="B2" s="159"/>
      <c r="C2" s="159"/>
      <c r="D2" s="159"/>
    </row>
    <row r="3" ht="18.75" customHeight="1" spans="1:4">
      <c r="A3" s="149" t="str">
        <f>"单位名称："&amp;"玉溪市中医医院"</f>
        <v>单位名称：玉溪市中医医院</v>
      </c>
      <c r="B3" s="149"/>
      <c r="C3" s="149"/>
      <c r="D3" s="147" t="s">
        <v>2</v>
      </c>
    </row>
    <row r="4" ht="18.75" customHeight="1" spans="1:4">
      <c r="A4" s="150" t="s">
        <v>3</v>
      </c>
      <c r="B4" s="150"/>
      <c r="C4" s="150" t="s">
        <v>4</v>
      </c>
      <c r="D4" s="150"/>
    </row>
    <row r="5" ht="18.75" customHeight="1" spans="1:4">
      <c r="A5" s="150" t="s">
        <v>5</v>
      </c>
      <c r="B5" s="150" t="s">
        <v>6</v>
      </c>
      <c r="C5" s="150" t="s">
        <v>7</v>
      </c>
      <c r="D5" s="150" t="s">
        <v>6</v>
      </c>
    </row>
    <row r="6" ht="18.75" customHeight="1" spans="1:4">
      <c r="A6" s="149" t="s">
        <v>8</v>
      </c>
      <c r="B6" s="163">
        <v>13220000</v>
      </c>
      <c r="C6" s="164" t="str">
        <f>"一"&amp;"、"&amp;"科学技术支出"</f>
        <v>一、科学技术支出</v>
      </c>
      <c r="D6" s="163">
        <v>220000</v>
      </c>
    </row>
    <row r="7" ht="18.75" customHeight="1" spans="1:4">
      <c r="A7" s="149" t="s">
        <v>9</v>
      </c>
      <c r="B7" s="163"/>
      <c r="C7" s="164" t="str">
        <f>"二"&amp;"、"&amp;"社会保障和就业支出"</f>
        <v>二、社会保障和就业支出</v>
      </c>
      <c r="D7" s="163">
        <v>22009000</v>
      </c>
    </row>
    <row r="8" ht="18.75" customHeight="1" spans="1:4">
      <c r="A8" s="149" t="s">
        <v>10</v>
      </c>
      <c r="B8" s="163"/>
      <c r="C8" s="164" t="str">
        <f>"三"&amp;"、"&amp;"卫生健康支出"</f>
        <v>三、卫生健康支出</v>
      </c>
      <c r="D8" s="163">
        <v>503532534.91</v>
      </c>
    </row>
    <row r="9" ht="18.75" customHeight="1" spans="1:4">
      <c r="A9" s="149" t="s">
        <v>11</v>
      </c>
      <c r="B9" s="163"/>
      <c r="C9" s="164" t="str">
        <f>"四"&amp;"、"&amp;"住房保障支出"</f>
        <v>四、住房保障支出</v>
      </c>
      <c r="D9" s="163">
        <v>11830000</v>
      </c>
    </row>
    <row r="10" ht="18.75" customHeight="1" spans="1:4">
      <c r="A10" s="149" t="s">
        <v>12</v>
      </c>
      <c r="B10" s="163">
        <v>455147366</v>
      </c>
      <c r="C10" s="149"/>
      <c r="D10" s="149"/>
    </row>
    <row r="11" ht="18.75" customHeight="1" spans="1:4">
      <c r="A11" s="149" t="s">
        <v>13</v>
      </c>
      <c r="B11" s="163">
        <v>455147366</v>
      </c>
      <c r="C11" s="149"/>
      <c r="D11" s="149"/>
    </row>
    <row r="12" ht="18.75" customHeight="1" spans="1:4">
      <c r="A12" s="149" t="s">
        <v>14</v>
      </c>
      <c r="B12" s="163"/>
      <c r="C12" s="149"/>
      <c r="D12" s="149"/>
    </row>
    <row r="13" ht="18.75" customHeight="1" spans="1:4">
      <c r="A13" s="149" t="s">
        <v>15</v>
      </c>
      <c r="B13" s="163"/>
      <c r="C13" s="149"/>
      <c r="D13" s="149"/>
    </row>
    <row r="14" ht="18.75" customHeight="1" spans="1:4">
      <c r="A14" s="149" t="s">
        <v>16</v>
      </c>
      <c r="B14" s="163"/>
      <c r="C14" s="149"/>
      <c r="D14" s="149"/>
    </row>
    <row r="15" ht="18.75" customHeight="1" spans="1:4">
      <c r="A15" s="149" t="s">
        <v>17</v>
      </c>
      <c r="B15" s="163"/>
      <c r="C15" s="149"/>
      <c r="D15" s="149"/>
    </row>
    <row r="16" ht="18.75" customHeight="1" spans="1:4">
      <c r="A16" s="165" t="s">
        <v>18</v>
      </c>
      <c r="B16" s="163">
        <v>468367366</v>
      </c>
      <c r="C16" s="165" t="s">
        <v>19</v>
      </c>
      <c r="D16" s="163">
        <v>537591534.91</v>
      </c>
    </row>
    <row r="17" ht="18.75" customHeight="1" spans="1:4">
      <c r="A17" s="160" t="s">
        <v>20</v>
      </c>
      <c r="B17" s="149"/>
      <c r="C17" s="160" t="s">
        <v>21</v>
      </c>
      <c r="D17" s="149"/>
    </row>
    <row r="18" ht="18.75" customHeight="1" spans="1:4">
      <c r="A18" s="60" t="s">
        <v>22</v>
      </c>
      <c r="B18" s="163">
        <v>19224168.91</v>
      </c>
      <c r="C18" s="60" t="s">
        <v>22</v>
      </c>
      <c r="D18" s="163"/>
    </row>
    <row r="19" ht="18.75" customHeight="1" spans="1:4">
      <c r="A19" s="60" t="s">
        <v>23</v>
      </c>
      <c r="B19" s="163">
        <v>50000000</v>
      </c>
      <c r="C19" s="60" t="s">
        <v>23</v>
      </c>
      <c r="D19" s="163"/>
    </row>
    <row r="20" ht="18.75" customHeight="1" spans="1:4">
      <c r="A20" s="165" t="s">
        <v>24</v>
      </c>
      <c r="B20" s="163">
        <v>537591534.91</v>
      </c>
      <c r="C20" s="165" t="s">
        <v>25</v>
      </c>
      <c r="D20" s="163">
        <v>537591534.91</v>
      </c>
    </row>
  </sheetData>
  <mergeCells count="5">
    <mergeCell ref="A1:D1"/>
    <mergeCell ref="A2:D2"/>
    <mergeCell ref="A3:C3"/>
    <mergeCell ref="A4:B4"/>
    <mergeCell ref="C4:D4"/>
  </mergeCells>
  <pageMargins left="0.75" right="0.75" top="1" bottom="1" header="0.5" footer="0.5"/>
  <pageSetup paperSize="1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2" sqref="A2:S2"/>
    </sheetView>
  </sheetViews>
  <sheetFormatPr defaultColWidth="8.85" defaultRowHeight="15" customHeight="1"/>
  <cols>
    <col min="1" max="1" width="17.8416666666667" customWidth="1"/>
    <col min="2" max="2" width="53.1333333333333" customWidth="1"/>
    <col min="3" max="3" width="16.2833333333333" customWidth="1"/>
    <col min="4" max="4" width="16.4166666666667" customWidth="1"/>
    <col min="5" max="6" width="16.2833333333333" customWidth="1"/>
    <col min="7" max="11" width="16.4166666666667" customWidth="1"/>
    <col min="12" max="18" width="16.2833333333333" customWidth="1"/>
    <col min="19" max="19" width="16.4166666666667" customWidth="1"/>
  </cols>
  <sheetData>
    <row r="1" customHeight="1" spans="1:19">
      <c r="A1" s="154" t="s">
        <v>26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ht="28.5" customHeight="1" spans="1:19">
      <c r="A2" s="148" t="s">
        <v>27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</row>
    <row r="3" ht="20.25" customHeight="1" spans="1:19">
      <c r="A3" s="149" t="str">
        <f>"单位名称："&amp;"玉溪市中医医院"</f>
        <v>单位名称：玉溪市中医医院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55"/>
      <c r="M3" s="155"/>
      <c r="N3" s="155"/>
      <c r="O3" s="155"/>
      <c r="P3" s="155"/>
      <c r="Q3" s="155"/>
      <c r="R3" s="155"/>
      <c r="S3" s="155" t="s">
        <v>2</v>
      </c>
    </row>
    <row r="4" ht="27" customHeight="1" spans="1:19">
      <c r="A4" s="150" t="s">
        <v>28</v>
      </c>
      <c r="B4" s="150" t="s">
        <v>29</v>
      </c>
      <c r="C4" s="150" t="s">
        <v>30</v>
      </c>
      <c r="D4" s="150" t="s">
        <v>31</v>
      </c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 t="s">
        <v>20</v>
      </c>
      <c r="P4" s="150"/>
      <c r="Q4" s="150"/>
      <c r="R4" s="150"/>
      <c r="S4" s="150"/>
    </row>
    <row r="5" ht="27" customHeight="1" spans="1:19">
      <c r="A5" s="150"/>
      <c r="B5" s="150"/>
      <c r="C5" s="150"/>
      <c r="D5" s="150" t="s">
        <v>32</v>
      </c>
      <c r="E5" s="150" t="s">
        <v>33</v>
      </c>
      <c r="F5" s="150" t="s">
        <v>34</v>
      </c>
      <c r="G5" s="150" t="s">
        <v>35</v>
      </c>
      <c r="H5" s="150" t="s">
        <v>36</v>
      </c>
      <c r="I5" s="150" t="s">
        <v>37</v>
      </c>
      <c r="J5" s="150"/>
      <c r="K5" s="150"/>
      <c r="L5" s="150"/>
      <c r="M5" s="150"/>
      <c r="N5" s="150"/>
      <c r="O5" s="150" t="s">
        <v>32</v>
      </c>
      <c r="P5" s="150" t="s">
        <v>33</v>
      </c>
      <c r="Q5" s="150" t="s">
        <v>34</v>
      </c>
      <c r="R5" s="150" t="s">
        <v>35</v>
      </c>
      <c r="S5" s="150" t="s">
        <v>38</v>
      </c>
    </row>
    <row r="6" ht="27" customHeight="1" spans="1:19">
      <c r="A6" s="150"/>
      <c r="B6" s="150"/>
      <c r="C6" s="150"/>
      <c r="D6" s="150"/>
      <c r="E6" s="150"/>
      <c r="F6" s="150"/>
      <c r="G6" s="150"/>
      <c r="H6" s="150"/>
      <c r="I6" s="150" t="s">
        <v>32</v>
      </c>
      <c r="J6" s="150" t="s">
        <v>39</v>
      </c>
      <c r="K6" s="150" t="s">
        <v>40</v>
      </c>
      <c r="L6" s="150" t="s">
        <v>41</v>
      </c>
      <c r="M6" s="150" t="s">
        <v>42</v>
      </c>
      <c r="N6" s="150" t="s">
        <v>43</v>
      </c>
      <c r="O6" s="150"/>
      <c r="P6" s="150"/>
      <c r="Q6" s="150"/>
      <c r="R6" s="150"/>
      <c r="S6" s="150"/>
    </row>
    <row r="7" ht="20.25" customHeight="1" spans="1:19">
      <c r="A7" s="153" t="s">
        <v>44</v>
      </c>
      <c r="B7" s="153" t="s">
        <v>45</v>
      </c>
      <c r="C7" s="153" t="s">
        <v>46</v>
      </c>
      <c r="D7" s="153" t="s">
        <v>47</v>
      </c>
      <c r="E7" s="153" t="s">
        <v>48</v>
      </c>
      <c r="F7" s="153" t="s">
        <v>49</v>
      </c>
      <c r="G7" s="153" t="s">
        <v>50</v>
      </c>
      <c r="H7" s="153" t="s">
        <v>51</v>
      </c>
      <c r="I7" s="153" t="s">
        <v>52</v>
      </c>
      <c r="J7" s="153" t="s">
        <v>53</v>
      </c>
      <c r="K7" s="153" t="s">
        <v>54</v>
      </c>
      <c r="L7" s="153" t="s">
        <v>55</v>
      </c>
      <c r="M7" s="153" t="s">
        <v>56</v>
      </c>
      <c r="N7" s="153" t="s">
        <v>57</v>
      </c>
      <c r="O7" s="153" t="s">
        <v>58</v>
      </c>
      <c r="P7" s="153" t="s">
        <v>59</v>
      </c>
      <c r="Q7" s="153" t="s">
        <v>60</v>
      </c>
      <c r="R7" s="153" t="s">
        <v>61</v>
      </c>
      <c r="S7" s="153" t="s">
        <v>62</v>
      </c>
    </row>
    <row r="8" ht="20.25" customHeight="1" spans="1:19">
      <c r="A8" s="149" t="s">
        <v>63</v>
      </c>
      <c r="B8" s="149" t="s">
        <v>64</v>
      </c>
      <c r="C8" s="152">
        <v>537591534.91</v>
      </c>
      <c r="D8" s="152">
        <v>468367366</v>
      </c>
      <c r="E8" s="63">
        <v>13220000</v>
      </c>
      <c r="F8" s="63"/>
      <c r="G8" s="63"/>
      <c r="H8" s="63"/>
      <c r="I8" s="63">
        <v>455147366</v>
      </c>
      <c r="J8" s="63">
        <v>455147366</v>
      </c>
      <c r="K8" s="63"/>
      <c r="L8" s="63"/>
      <c r="M8" s="63"/>
      <c r="N8" s="63"/>
      <c r="O8" s="152">
        <v>69224168.91</v>
      </c>
      <c r="P8" s="152">
        <v>19224168.91</v>
      </c>
      <c r="Q8" s="152"/>
      <c r="R8" s="152"/>
      <c r="S8" s="152">
        <v>50000000</v>
      </c>
    </row>
    <row r="9" ht="20.25" customHeight="1" spans="1:19">
      <c r="A9" s="151" t="s">
        <v>30</v>
      </c>
      <c r="B9" s="149"/>
      <c r="C9" s="152">
        <v>537591534.91</v>
      </c>
      <c r="D9" s="152">
        <v>468367366</v>
      </c>
      <c r="E9" s="152">
        <v>13220000</v>
      </c>
      <c r="F9" s="152"/>
      <c r="G9" s="152"/>
      <c r="H9" s="152"/>
      <c r="I9" s="152">
        <v>455147366</v>
      </c>
      <c r="J9" s="152">
        <v>455147366</v>
      </c>
      <c r="K9" s="152"/>
      <c r="L9" s="152"/>
      <c r="M9" s="152"/>
      <c r="N9" s="152"/>
      <c r="O9" s="152">
        <v>69224168.91</v>
      </c>
      <c r="P9" s="152">
        <v>19224168.91</v>
      </c>
      <c r="Q9" s="152"/>
      <c r="R9" s="152"/>
      <c r="S9" s="152">
        <v>50000000</v>
      </c>
    </row>
  </sheetData>
  <mergeCells count="20">
    <mergeCell ref="A1:S1"/>
    <mergeCell ref="A2:S2"/>
    <mergeCell ref="A3:R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1" pageOrder="overThenDown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37"/>
  <sheetViews>
    <sheetView showZeros="0" workbookViewId="0">
      <selection activeCell="A2" sqref="A2:O2"/>
    </sheetView>
  </sheetViews>
  <sheetFormatPr defaultColWidth="8.85" defaultRowHeight="15" customHeight="1"/>
  <cols>
    <col min="1" max="1" width="17.8416666666667" customWidth="1"/>
    <col min="2" max="2" width="53.1333333333333" customWidth="1"/>
    <col min="3" max="15" width="15.1333333333333" customWidth="1"/>
  </cols>
  <sheetData>
    <row r="1" customHeight="1" spans="1:15">
      <c r="A1" s="154" t="s">
        <v>65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</row>
    <row r="2" ht="28.5" customHeight="1" spans="1:15">
      <c r="A2" s="148" t="s">
        <v>66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</row>
    <row r="3" ht="20.25" customHeight="1" spans="1:15">
      <c r="A3" s="149" t="str">
        <f>"单位名称："&amp;"玉溪市中医医院"</f>
        <v>单位名称：玉溪市中医医院</v>
      </c>
      <c r="B3" s="149"/>
      <c r="C3" s="149"/>
      <c r="D3" s="149"/>
      <c r="E3" s="149"/>
      <c r="F3" s="149"/>
      <c r="G3" s="149"/>
      <c r="H3" s="149"/>
      <c r="I3" s="149"/>
      <c r="J3" s="155"/>
      <c r="K3" s="155"/>
      <c r="L3" s="155"/>
      <c r="M3" s="155"/>
      <c r="N3" s="155"/>
      <c r="O3" s="155" t="s">
        <v>2</v>
      </c>
    </row>
    <row r="4" ht="27" customHeight="1" spans="1:15">
      <c r="A4" s="150" t="s">
        <v>67</v>
      </c>
      <c r="B4" s="150" t="s">
        <v>68</v>
      </c>
      <c r="C4" s="150" t="s">
        <v>30</v>
      </c>
      <c r="D4" s="150" t="s">
        <v>33</v>
      </c>
      <c r="E4" s="150"/>
      <c r="F4" s="150"/>
      <c r="G4" s="150" t="s">
        <v>34</v>
      </c>
      <c r="H4" s="150" t="s">
        <v>35</v>
      </c>
      <c r="I4" s="150" t="s">
        <v>69</v>
      </c>
      <c r="J4" s="150" t="s">
        <v>70</v>
      </c>
      <c r="K4" s="150"/>
      <c r="L4" s="150"/>
      <c r="M4" s="150"/>
      <c r="N4" s="150"/>
      <c r="O4" s="150"/>
    </row>
    <row r="5" ht="27" customHeight="1" spans="1:15">
      <c r="A5" s="150"/>
      <c r="B5" s="150"/>
      <c r="C5" s="150"/>
      <c r="D5" s="150" t="s">
        <v>32</v>
      </c>
      <c r="E5" s="150" t="s">
        <v>71</v>
      </c>
      <c r="F5" s="150" t="s">
        <v>72</v>
      </c>
      <c r="G5" s="150"/>
      <c r="H5" s="150"/>
      <c r="I5" s="150"/>
      <c r="J5" s="150" t="s">
        <v>32</v>
      </c>
      <c r="K5" s="150" t="s">
        <v>73</v>
      </c>
      <c r="L5" s="150" t="s">
        <v>74</v>
      </c>
      <c r="M5" s="150" t="s">
        <v>75</v>
      </c>
      <c r="N5" s="150" t="s">
        <v>76</v>
      </c>
      <c r="O5" s="150" t="s">
        <v>77</v>
      </c>
    </row>
    <row r="6" ht="20.25" customHeight="1" spans="1:15">
      <c r="A6" s="153" t="s">
        <v>44</v>
      </c>
      <c r="B6" s="153" t="s">
        <v>45</v>
      </c>
      <c r="C6" s="153" t="s">
        <v>46</v>
      </c>
      <c r="D6" s="153" t="s">
        <v>47</v>
      </c>
      <c r="E6" s="153" t="s">
        <v>48</v>
      </c>
      <c r="F6" s="153" t="s">
        <v>49</v>
      </c>
      <c r="G6" s="153" t="s">
        <v>50</v>
      </c>
      <c r="H6" s="153" t="s">
        <v>51</v>
      </c>
      <c r="I6" s="153" t="s">
        <v>52</v>
      </c>
      <c r="J6" s="153" t="s">
        <v>53</v>
      </c>
      <c r="K6" s="153" t="s">
        <v>54</v>
      </c>
      <c r="L6" s="153" t="s">
        <v>55</v>
      </c>
      <c r="M6" s="153" t="s">
        <v>56</v>
      </c>
      <c r="N6" s="153" t="s">
        <v>57</v>
      </c>
      <c r="O6" s="153" t="s">
        <v>58</v>
      </c>
    </row>
    <row r="7" ht="20.25" customHeight="1" spans="1:15">
      <c r="A7" s="149" t="s">
        <v>78</v>
      </c>
      <c r="B7" s="149" t="str">
        <f>"        "&amp;"科学技术支出"</f>
        <v>        科学技术支出</v>
      </c>
      <c r="C7" s="63">
        <v>220000</v>
      </c>
      <c r="D7" s="63">
        <v>220000</v>
      </c>
      <c r="E7" s="63"/>
      <c r="F7" s="63">
        <v>220000</v>
      </c>
      <c r="G7" s="63"/>
      <c r="H7" s="63"/>
      <c r="I7" s="63"/>
      <c r="J7" s="63"/>
      <c r="K7" s="63"/>
      <c r="L7" s="63"/>
      <c r="M7" s="63"/>
      <c r="N7" s="63"/>
      <c r="O7" s="63"/>
    </row>
    <row r="8" ht="20.25" customHeight="1" spans="1:15">
      <c r="A8" s="156" t="s">
        <v>79</v>
      </c>
      <c r="B8" s="156" t="str">
        <f>"        "&amp;"其他科学技术支出"</f>
        <v>        其他科学技术支出</v>
      </c>
      <c r="C8" s="63">
        <v>220000</v>
      </c>
      <c r="D8" s="63">
        <v>220000</v>
      </c>
      <c r="E8" s="63"/>
      <c r="F8" s="63">
        <v>220000</v>
      </c>
      <c r="G8" s="63"/>
      <c r="H8" s="63"/>
      <c r="I8" s="63"/>
      <c r="J8" s="63"/>
      <c r="K8" s="63"/>
      <c r="L8" s="63"/>
      <c r="M8" s="63"/>
      <c r="N8" s="63"/>
      <c r="O8" s="63"/>
    </row>
    <row r="9" ht="20.25" customHeight="1" spans="1:15">
      <c r="A9" s="157" t="s">
        <v>80</v>
      </c>
      <c r="B9" s="157" t="str">
        <f>"        "&amp;"其他科学技术支出"</f>
        <v>        其他科学技术支出</v>
      </c>
      <c r="C9" s="63">
        <v>220000</v>
      </c>
      <c r="D9" s="63">
        <v>220000</v>
      </c>
      <c r="E9" s="63"/>
      <c r="F9" s="63">
        <v>220000</v>
      </c>
      <c r="G9" s="63"/>
      <c r="H9" s="63"/>
      <c r="I9" s="63"/>
      <c r="J9" s="63"/>
      <c r="K9" s="63"/>
      <c r="L9" s="63"/>
      <c r="M9" s="63"/>
      <c r="N9" s="63"/>
      <c r="O9" s="63"/>
    </row>
    <row r="10" ht="20.25" customHeight="1" spans="1:15">
      <c r="A10" s="149" t="s">
        <v>81</v>
      </c>
      <c r="B10" s="149" t="str">
        <f>"        "&amp;"社会保障和就业支出"</f>
        <v>        社会保障和就业支出</v>
      </c>
      <c r="C10" s="63">
        <v>22009000</v>
      </c>
      <c r="D10" s="63">
        <v>9700000</v>
      </c>
      <c r="E10" s="63">
        <v>9700000</v>
      </c>
      <c r="F10" s="63"/>
      <c r="G10" s="63"/>
      <c r="H10" s="63"/>
      <c r="I10" s="63"/>
      <c r="J10" s="63">
        <v>12309000</v>
      </c>
      <c r="K10" s="63">
        <v>12309000</v>
      </c>
      <c r="L10" s="63"/>
      <c r="M10" s="63"/>
      <c r="N10" s="63"/>
      <c r="O10" s="63"/>
    </row>
    <row r="11" ht="20.25" customHeight="1" spans="1:15">
      <c r="A11" s="156" t="s">
        <v>82</v>
      </c>
      <c r="B11" s="156" t="str">
        <f>"        "&amp;"行政事业单位养老支出"</f>
        <v>        行政事业单位养老支出</v>
      </c>
      <c r="C11" s="63">
        <v>21749000</v>
      </c>
      <c r="D11" s="63">
        <v>9700000</v>
      </c>
      <c r="E11" s="63">
        <v>9700000</v>
      </c>
      <c r="F11" s="63"/>
      <c r="G11" s="63"/>
      <c r="H11" s="63"/>
      <c r="I11" s="63"/>
      <c r="J11" s="63">
        <v>12049000</v>
      </c>
      <c r="K11" s="63">
        <v>12049000</v>
      </c>
      <c r="L11" s="63"/>
      <c r="M11" s="63"/>
      <c r="N11" s="63"/>
      <c r="O11" s="63"/>
    </row>
    <row r="12" ht="20.25" customHeight="1" spans="1:15">
      <c r="A12" s="157" t="s">
        <v>83</v>
      </c>
      <c r="B12" s="157" t="str">
        <f>"        "&amp;"事业单位离退休"</f>
        <v>        事业单位离退休</v>
      </c>
      <c r="C12" s="63">
        <v>6579000</v>
      </c>
      <c r="D12" s="63">
        <v>6200000</v>
      </c>
      <c r="E12" s="63">
        <v>6200000</v>
      </c>
      <c r="F12" s="63"/>
      <c r="G12" s="63"/>
      <c r="H12" s="63"/>
      <c r="I12" s="63"/>
      <c r="J12" s="63">
        <v>379000</v>
      </c>
      <c r="K12" s="63">
        <v>379000</v>
      </c>
      <c r="L12" s="63"/>
      <c r="M12" s="63"/>
      <c r="N12" s="63"/>
      <c r="O12" s="63"/>
    </row>
    <row r="13" ht="20.25" customHeight="1" spans="1:15">
      <c r="A13" s="157" t="s">
        <v>84</v>
      </c>
      <c r="B13" s="157" t="str">
        <f>"        "&amp;"机关事业单位基本养老保险缴费支出"</f>
        <v>        机关事业单位基本养老保险缴费支出</v>
      </c>
      <c r="C13" s="63">
        <v>9980000</v>
      </c>
      <c r="D13" s="63">
        <v>3500000</v>
      </c>
      <c r="E13" s="63">
        <v>3500000</v>
      </c>
      <c r="F13" s="63"/>
      <c r="G13" s="63"/>
      <c r="H13" s="63"/>
      <c r="I13" s="63"/>
      <c r="J13" s="63">
        <v>6480000</v>
      </c>
      <c r="K13" s="63">
        <v>6480000</v>
      </c>
      <c r="L13" s="63"/>
      <c r="M13" s="63"/>
      <c r="N13" s="63"/>
      <c r="O13" s="63"/>
    </row>
    <row r="14" ht="20.25" customHeight="1" spans="1:15">
      <c r="A14" s="157" t="s">
        <v>85</v>
      </c>
      <c r="B14" s="157" t="str">
        <f>"        "&amp;"机关事业单位职业年金缴费支出"</f>
        <v>        机关事业单位职业年金缴费支出</v>
      </c>
      <c r="C14" s="63">
        <v>5190000</v>
      </c>
      <c r="D14" s="63"/>
      <c r="E14" s="63"/>
      <c r="F14" s="63"/>
      <c r="G14" s="63"/>
      <c r="H14" s="63"/>
      <c r="I14" s="63"/>
      <c r="J14" s="63">
        <v>5190000</v>
      </c>
      <c r="K14" s="63">
        <v>5190000</v>
      </c>
      <c r="L14" s="63"/>
      <c r="M14" s="63"/>
      <c r="N14" s="63"/>
      <c r="O14" s="63"/>
    </row>
    <row r="15" ht="20.25" customHeight="1" spans="1:15">
      <c r="A15" s="156" t="s">
        <v>86</v>
      </c>
      <c r="B15" s="156" t="str">
        <f>"        "&amp;"抚恤"</f>
        <v>        抚恤</v>
      </c>
      <c r="C15" s="63">
        <v>260000</v>
      </c>
      <c r="D15" s="63"/>
      <c r="E15" s="63"/>
      <c r="F15" s="63"/>
      <c r="G15" s="63"/>
      <c r="H15" s="63"/>
      <c r="I15" s="63"/>
      <c r="J15" s="63">
        <v>260000</v>
      </c>
      <c r="K15" s="63">
        <v>260000</v>
      </c>
      <c r="L15" s="63"/>
      <c r="M15" s="63"/>
      <c r="N15" s="63"/>
      <c r="O15" s="63"/>
    </row>
    <row r="16" ht="20.25" customHeight="1" spans="1:15">
      <c r="A16" s="157" t="s">
        <v>87</v>
      </c>
      <c r="B16" s="157" t="str">
        <f>"        "&amp;"死亡抚恤"</f>
        <v>        死亡抚恤</v>
      </c>
      <c r="C16" s="63">
        <v>260000</v>
      </c>
      <c r="D16" s="63"/>
      <c r="E16" s="63"/>
      <c r="F16" s="63"/>
      <c r="G16" s="63"/>
      <c r="H16" s="63"/>
      <c r="I16" s="63"/>
      <c r="J16" s="63">
        <v>260000</v>
      </c>
      <c r="K16" s="63">
        <v>260000</v>
      </c>
      <c r="L16" s="63"/>
      <c r="M16" s="63"/>
      <c r="N16" s="63"/>
      <c r="O16" s="63"/>
    </row>
    <row r="17" ht="20.25" customHeight="1" spans="1:15">
      <c r="A17" s="149" t="s">
        <v>88</v>
      </c>
      <c r="B17" s="149" t="str">
        <f>"        "&amp;"卫生健康支出"</f>
        <v>        卫生健康支出</v>
      </c>
      <c r="C17" s="63">
        <v>503532534.91</v>
      </c>
      <c r="D17" s="63">
        <v>22524168.91</v>
      </c>
      <c r="E17" s="63">
        <v>3300000</v>
      </c>
      <c r="F17" s="63">
        <v>19224168.91</v>
      </c>
      <c r="G17" s="63"/>
      <c r="H17" s="63"/>
      <c r="I17" s="63"/>
      <c r="J17" s="63">
        <v>481008366</v>
      </c>
      <c r="K17" s="63">
        <v>481008366</v>
      </c>
      <c r="L17" s="63"/>
      <c r="M17" s="63"/>
      <c r="N17" s="63"/>
      <c r="O17" s="63"/>
    </row>
    <row r="18" ht="20.25" customHeight="1" spans="1:15">
      <c r="A18" s="156" t="s">
        <v>89</v>
      </c>
      <c r="B18" s="156" t="str">
        <f>"        "&amp;"卫生健康管理事务"</f>
        <v>        卫生健康管理事务</v>
      </c>
      <c r="C18" s="63">
        <v>8365600</v>
      </c>
      <c r="D18" s="63">
        <v>8365600</v>
      </c>
      <c r="E18" s="63"/>
      <c r="F18" s="63">
        <v>8365600</v>
      </c>
      <c r="G18" s="63"/>
      <c r="H18" s="63"/>
      <c r="I18" s="63"/>
      <c r="J18" s="63"/>
      <c r="K18" s="63"/>
      <c r="L18" s="63"/>
      <c r="M18" s="63"/>
      <c r="N18" s="63"/>
      <c r="O18" s="63"/>
    </row>
    <row r="19" ht="20.25" customHeight="1" spans="1:15">
      <c r="A19" s="157" t="s">
        <v>90</v>
      </c>
      <c r="B19" s="157" t="str">
        <f>"        "&amp;"其他卫生健康管理事务支出"</f>
        <v>        其他卫生健康管理事务支出</v>
      </c>
      <c r="C19" s="63">
        <v>8365600</v>
      </c>
      <c r="D19" s="63">
        <v>8365600</v>
      </c>
      <c r="E19" s="63"/>
      <c r="F19" s="63">
        <v>8365600</v>
      </c>
      <c r="G19" s="63"/>
      <c r="H19" s="63"/>
      <c r="I19" s="63"/>
      <c r="J19" s="63"/>
      <c r="K19" s="63"/>
      <c r="L19" s="63"/>
      <c r="M19" s="63"/>
      <c r="N19" s="63"/>
      <c r="O19" s="63"/>
    </row>
    <row r="20" ht="20.25" customHeight="1" spans="1:15">
      <c r="A20" s="156" t="s">
        <v>91</v>
      </c>
      <c r="B20" s="156" t="str">
        <f>"        "&amp;"公立医院"</f>
        <v>        公立医院</v>
      </c>
      <c r="C20" s="63">
        <v>474066826</v>
      </c>
      <c r="D20" s="63">
        <v>413460</v>
      </c>
      <c r="E20" s="63"/>
      <c r="F20" s="63">
        <v>413460</v>
      </c>
      <c r="G20" s="63"/>
      <c r="H20" s="63"/>
      <c r="I20" s="63"/>
      <c r="J20" s="63">
        <v>473653366</v>
      </c>
      <c r="K20" s="63">
        <v>473653366</v>
      </c>
      <c r="L20" s="63"/>
      <c r="M20" s="63"/>
      <c r="N20" s="63"/>
      <c r="O20" s="63"/>
    </row>
    <row r="21" ht="20.25" customHeight="1" spans="1:15">
      <c r="A21" s="157" t="s">
        <v>92</v>
      </c>
      <c r="B21" s="157" t="str">
        <f>"        "&amp;"中医（民族）医院"</f>
        <v>        中医（民族）医院</v>
      </c>
      <c r="C21" s="63">
        <v>473999626</v>
      </c>
      <c r="D21" s="63">
        <v>346260</v>
      </c>
      <c r="E21" s="63"/>
      <c r="F21" s="63">
        <v>346260</v>
      </c>
      <c r="G21" s="63"/>
      <c r="H21" s="63"/>
      <c r="I21" s="63"/>
      <c r="J21" s="63">
        <v>473653366</v>
      </c>
      <c r="K21" s="63">
        <v>473653366</v>
      </c>
      <c r="L21" s="63"/>
      <c r="M21" s="63"/>
      <c r="N21" s="63"/>
      <c r="O21" s="63"/>
    </row>
    <row r="22" ht="20.25" customHeight="1" spans="1:15">
      <c r="A22" s="157" t="s">
        <v>93</v>
      </c>
      <c r="B22" s="157" t="str">
        <f>"        "&amp;"其他公立医院支出"</f>
        <v>        其他公立医院支出</v>
      </c>
      <c r="C22" s="63">
        <v>67200</v>
      </c>
      <c r="D22" s="63">
        <v>67200</v>
      </c>
      <c r="E22" s="63"/>
      <c r="F22" s="63">
        <v>67200</v>
      </c>
      <c r="G22" s="63"/>
      <c r="H22" s="63"/>
      <c r="I22" s="63"/>
      <c r="J22" s="63"/>
      <c r="K22" s="63"/>
      <c r="L22" s="63"/>
      <c r="M22" s="63"/>
      <c r="N22" s="63"/>
      <c r="O22" s="63"/>
    </row>
    <row r="23" ht="20.25" customHeight="1" spans="1:15">
      <c r="A23" s="156" t="s">
        <v>94</v>
      </c>
      <c r="B23" s="156" t="str">
        <f>"        "&amp;"公共卫生"</f>
        <v>        公共卫生</v>
      </c>
      <c r="C23" s="63">
        <v>564341.53</v>
      </c>
      <c r="D23" s="63">
        <v>564341.53</v>
      </c>
      <c r="E23" s="63"/>
      <c r="F23" s="63">
        <v>564341.53</v>
      </c>
      <c r="G23" s="63"/>
      <c r="H23" s="63"/>
      <c r="I23" s="63"/>
      <c r="J23" s="63"/>
      <c r="K23" s="63"/>
      <c r="L23" s="63"/>
      <c r="M23" s="63"/>
      <c r="N23" s="63"/>
      <c r="O23" s="63"/>
    </row>
    <row r="24" ht="20.25" customHeight="1" spans="1:15">
      <c r="A24" s="157" t="s">
        <v>95</v>
      </c>
      <c r="B24" s="157" t="str">
        <f>"        "&amp;"基本公共卫生服务"</f>
        <v>        基本公共卫生服务</v>
      </c>
      <c r="C24" s="63">
        <v>10000</v>
      </c>
      <c r="D24" s="63">
        <v>10000</v>
      </c>
      <c r="E24" s="63"/>
      <c r="F24" s="63">
        <v>10000</v>
      </c>
      <c r="G24" s="63"/>
      <c r="H24" s="63"/>
      <c r="I24" s="63"/>
      <c r="J24" s="63"/>
      <c r="K24" s="63"/>
      <c r="L24" s="63"/>
      <c r="M24" s="63"/>
      <c r="N24" s="63"/>
      <c r="O24" s="63"/>
    </row>
    <row r="25" ht="20.25" customHeight="1" spans="1:15">
      <c r="A25" s="157" t="s">
        <v>96</v>
      </c>
      <c r="B25" s="157" t="str">
        <f>"        "&amp;"重大公共卫生服务"</f>
        <v>        重大公共卫生服务</v>
      </c>
      <c r="C25" s="63">
        <v>554341.53</v>
      </c>
      <c r="D25" s="63">
        <v>554341.53</v>
      </c>
      <c r="E25" s="63"/>
      <c r="F25" s="63">
        <v>554341.53</v>
      </c>
      <c r="G25" s="63"/>
      <c r="H25" s="63"/>
      <c r="I25" s="63"/>
      <c r="J25" s="63"/>
      <c r="K25" s="63"/>
      <c r="L25" s="63"/>
      <c r="M25" s="63"/>
      <c r="N25" s="63"/>
      <c r="O25" s="63"/>
    </row>
    <row r="26" ht="20.25" customHeight="1" spans="1:15">
      <c r="A26" s="156" t="s">
        <v>97</v>
      </c>
      <c r="B26" s="156" t="str">
        <f>"        "&amp;"行政事业单位医疗"</f>
        <v>        行政事业单位医疗</v>
      </c>
      <c r="C26" s="63">
        <v>10655000</v>
      </c>
      <c r="D26" s="63">
        <v>3300000</v>
      </c>
      <c r="E26" s="63">
        <v>3300000</v>
      </c>
      <c r="F26" s="63"/>
      <c r="G26" s="63"/>
      <c r="H26" s="63"/>
      <c r="I26" s="63"/>
      <c r="J26" s="63">
        <v>7355000</v>
      </c>
      <c r="K26" s="63">
        <v>7355000</v>
      </c>
      <c r="L26" s="63"/>
      <c r="M26" s="63"/>
      <c r="N26" s="63"/>
      <c r="O26" s="63"/>
    </row>
    <row r="27" ht="20.25" customHeight="1" spans="1:15">
      <c r="A27" s="157" t="s">
        <v>98</v>
      </c>
      <c r="B27" s="157" t="str">
        <f>"        "&amp;"事业单位医疗"</f>
        <v>        事业单位医疗</v>
      </c>
      <c r="C27" s="63">
        <v>5555000</v>
      </c>
      <c r="D27" s="63">
        <v>2000000</v>
      </c>
      <c r="E27" s="63">
        <v>2000000</v>
      </c>
      <c r="F27" s="63"/>
      <c r="G27" s="63"/>
      <c r="H27" s="63"/>
      <c r="I27" s="63"/>
      <c r="J27" s="63">
        <v>3555000</v>
      </c>
      <c r="K27" s="63">
        <v>3555000</v>
      </c>
      <c r="L27" s="63"/>
      <c r="M27" s="63"/>
      <c r="N27" s="63"/>
      <c r="O27" s="63"/>
    </row>
    <row r="28" ht="20.25" customHeight="1" spans="1:15">
      <c r="A28" s="157" t="s">
        <v>99</v>
      </c>
      <c r="B28" s="157" t="str">
        <f>"        "&amp;"公务员医疗补助"</f>
        <v>        公务员医疗补助</v>
      </c>
      <c r="C28" s="63">
        <v>4100000</v>
      </c>
      <c r="D28" s="63">
        <v>1300000</v>
      </c>
      <c r="E28" s="63">
        <v>1300000</v>
      </c>
      <c r="F28" s="63"/>
      <c r="G28" s="63"/>
      <c r="H28" s="63"/>
      <c r="I28" s="63"/>
      <c r="J28" s="63">
        <v>2800000</v>
      </c>
      <c r="K28" s="63">
        <v>2800000</v>
      </c>
      <c r="L28" s="63"/>
      <c r="M28" s="63"/>
      <c r="N28" s="63"/>
      <c r="O28" s="63"/>
    </row>
    <row r="29" ht="20.25" customHeight="1" spans="1:15">
      <c r="A29" s="157" t="s">
        <v>100</v>
      </c>
      <c r="B29" s="157" t="str">
        <f>"        "&amp;"其他行政事业单位医疗支出"</f>
        <v>        其他行政事业单位医疗支出</v>
      </c>
      <c r="C29" s="63">
        <v>1000000</v>
      </c>
      <c r="D29" s="63"/>
      <c r="E29" s="63"/>
      <c r="F29" s="63"/>
      <c r="G29" s="63"/>
      <c r="H29" s="63"/>
      <c r="I29" s="63"/>
      <c r="J29" s="63">
        <v>1000000</v>
      </c>
      <c r="K29" s="63">
        <v>1000000</v>
      </c>
      <c r="L29" s="63"/>
      <c r="M29" s="63"/>
      <c r="N29" s="63"/>
      <c r="O29" s="63"/>
    </row>
    <row r="30" ht="20.25" customHeight="1" spans="1:15">
      <c r="A30" s="156" t="s">
        <v>101</v>
      </c>
      <c r="B30" s="156" t="str">
        <f>"        "&amp;"中医药事务"</f>
        <v>        中医药事务</v>
      </c>
      <c r="C30" s="63">
        <v>3512240.36</v>
      </c>
      <c r="D30" s="63">
        <v>3512240.36</v>
      </c>
      <c r="E30" s="63"/>
      <c r="F30" s="63">
        <v>3512240.36</v>
      </c>
      <c r="G30" s="63"/>
      <c r="H30" s="63"/>
      <c r="I30" s="63"/>
      <c r="J30" s="63"/>
      <c r="K30" s="63"/>
      <c r="L30" s="63"/>
      <c r="M30" s="63"/>
      <c r="N30" s="63"/>
      <c r="O30" s="63"/>
    </row>
    <row r="31" ht="20.25" customHeight="1" spans="1:15">
      <c r="A31" s="157" t="s">
        <v>102</v>
      </c>
      <c r="B31" s="157" t="str">
        <f>"        "&amp;"中医（民族医）药专项"</f>
        <v>        中医（民族医）药专项</v>
      </c>
      <c r="C31" s="63">
        <v>3512240.36</v>
      </c>
      <c r="D31" s="63">
        <v>3512240.36</v>
      </c>
      <c r="E31" s="63"/>
      <c r="F31" s="63">
        <v>3512240.36</v>
      </c>
      <c r="G31" s="63"/>
      <c r="H31" s="63"/>
      <c r="I31" s="63"/>
      <c r="J31" s="63"/>
      <c r="K31" s="63"/>
      <c r="L31" s="63"/>
      <c r="M31" s="63"/>
      <c r="N31" s="63"/>
      <c r="O31" s="63"/>
    </row>
    <row r="32" ht="20.25" customHeight="1" spans="1:15">
      <c r="A32" s="156" t="s">
        <v>103</v>
      </c>
      <c r="B32" s="156" t="str">
        <f>"        "&amp;"其他卫生健康支出"</f>
        <v>        其他卫生健康支出</v>
      </c>
      <c r="C32" s="63">
        <v>6368527.02</v>
      </c>
      <c r="D32" s="63">
        <v>6368527.02</v>
      </c>
      <c r="E32" s="63"/>
      <c r="F32" s="63">
        <v>6368527.02</v>
      </c>
      <c r="G32" s="63"/>
      <c r="H32" s="63"/>
      <c r="I32" s="63"/>
      <c r="J32" s="63"/>
      <c r="K32" s="63"/>
      <c r="L32" s="63"/>
      <c r="M32" s="63"/>
      <c r="N32" s="63"/>
      <c r="O32" s="63"/>
    </row>
    <row r="33" ht="20.25" customHeight="1" spans="1:15">
      <c r="A33" s="157" t="s">
        <v>104</v>
      </c>
      <c r="B33" s="157" t="str">
        <f>"        "&amp;"其他卫生健康支出"</f>
        <v>        其他卫生健康支出</v>
      </c>
      <c r="C33" s="63">
        <v>6368527.02</v>
      </c>
      <c r="D33" s="63">
        <v>6368527.02</v>
      </c>
      <c r="E33" s="63"/>
      <c r="F33" s="63">
        <v>6368527.02</v>
      </c>
      <c r="G33" s="63"/>
      <c r="H33" s="63"/>
      <c r="I33" s="63"/>
      <c r="J33" s="63"/>
      <c r="K33" s="63"/>
      <c r="L33" s="63"/>
      <c r="M33" s="63"/>
      <c r="N33" s="63"/>
      <c r="O33" s="63"/>
    </row>
    <row r="34" ht="20.25" customHeight="1" spans="1:15">
      <c r="A34" s="149" t="s">
        <v>105</v>
      </c>
      <c r="B34" s="149" t="str">
        <f>"        "&amp;"住房保障支出"</f>
        <v>        住房保障支出</v>
      </c>
      <c r="C34" s="63">
        <v>11830000</v>
      </c>
      <c r="D34" s="63"/>
      <c r="E34" s="63"/>
      <c r="F34" s="63"/>
      <c r="G34" s="63"/>
      <c r="H34" s="63"/>
      <c r="I34" s="63"/>
      <c r="J34" s="63">
        <v>11830000</v>
      </c>
      <c r="K34" s="63">
        <v>11830000</v>
      </c>
      <c r="L34" s="63"/>
      <c r="M34" s="63"/>
      <c r="N34" s="63"/>
      <c r="O34" s="63"/>
    </row>
    <row r="35" ht="20.25" customHeight="1" spans="1:15">
      <c r="A35" s="156" t="s">
        <v>106</v>
      </c>
      <c r="B35" s="156" t="str">
        <f>"        "&amp;"住房改革支出"</f>
        <v>        住房改革支出</v>
      </c>
      <c r="C35" s="63">
        <v>11830000</v>
      </c>
      <c r="D35" s="63"/>
      <c r="E35" s="63"/>
      <c r="F35" s="63"/>
      <c r="G35" s="63"/>
      <c r="H35" s="63"/>
      <c r="I35" s="63"/>
      <c r="J35" s="63">
        <v>11830000</v>
      </c>
      <c r="K35" s="63">
        <v>11830000</v>
      </c>
      <c r="L35" s="63"/>
      <c r="M35" s="63"/>
      <c r="N35" s="63"/>
      <c r="O35" s="63"/>
    </row>
    <row r="36" ht="20.25" customHeight="1" spans="1:15">
      <c r="A36" s="157" t="s">
        <v>107</v>
      </c>
      <c r="B36" s="157" t="str">
        <f>"        "&amp;"住房公积金"</f>
        <v>        住房公积金</v>
      </c>
      <c r="C36" s="63">
        <v>11830000</v>
      </c>
      <c r="D36" s="63"/>
      <c r="E36" s="63"/>
      <c r="F36" s="63"/>
      <c r="G36" s="63"/>
      <c r="H36" s="63"/>
      <c r="I36" s="63"/>
      <c r="J36" s="63">
        <v>11830000</v>
      </c>
      <c r="K36" s="63">
        <v>11830000</v>
      </c>
      <c r="L36" s="63"/>
      <c r="M36" s="63"/>
      <c r="N36" s="63"/>
      <c r="O36" s="63"/>
    </row>
    <row r="37" ht="20.25" customHeight="1" spans="1:15">
      <c r="A37" s="151" t="s">
        <v>30</v>
      </c>
      <c r="B37" s="149"/>
      <c r="C37" s="152">
        <v>537591534.91</v>
      </c>
      <c r="D37" s="152">
        <v>32444168.91</v>
      </c>
      <c r="E37" s="152">
        <v>13000000</v>
      </c>
      <c r="F37" s="152">
        <v>19444168.91</v>
      </c>
      <c r="G37" s="152"/>
      <c r="H37" s="152"/>
      <c r="I37" s="152"/>
      <c r="J37" s="152">
        <v>505147366</v>
      </c>
      <c r="K37" s="152">
        <v>505147366</v>
      </c>
      <c r="L37" s="152"/>
      <c r="M37" s="152"/>
      <c r="N37" s="152"/>
      <c r="O37" s="152"/>
    </row>
  </sheetData>
  <mergeCells count="12">
    <mergeCell ref="A1:O1"/>
    <mergeCell ref="A2:O2"/>
    <mergeCell ref="A3:N3"/>
    <mergeCell ref="D4:F4"/>
    <mergeCell ref="J4:O4"/>
    <mergeCell ref="A37:B37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1" pageOrder="overThenDown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5"/>
  <sheetViews>
    <sheetView showZeros="0" workbookViewId="0">
      <selection activeCell="C27" sqref="C27"/>
    </sheetView>
  </sheetViews>
  <sheetFormatPr defaultColWidth="8.85" defaultRowHeight="15" customHeight="1" outlineLevelCol="3"/>
  <cols>
    <col min="1" max="2" width="28.575" customWidth="1"/>
    <col min="3" max="3" width="35.7" customWidth="1"/>
    <col min="4" max="4" width="28.575" customWidth="1"/>
  </cols>
  <sheetData>
    <row r="1" ht="18.75" customHeight="1" spans="1:4">
      <c r="A1" s="147" t="s">
        <v>108</v>
      </c>
      <c r="B1" s="158"/>
      <c r="C1" s="158"/>
      <c r="D1" s="158"/>
    </row>
    <row r="2" ht="28.5" customHeight="1" spans="1:4">
      <c r="A2" s="159" t="s">
        <v>109</v>
      </c>
      <c r="B2" s="159"/>
      <c r="C2" s="159"/>
      <c r="D2" s="159"/>
    </row>
    <row r="3" ht="18.75" customHeight="1" spans="1:4">
      <c r="A3" s="149" t="str">
        <f>"单位名称："&amp;"玉溪市中医医院"</f>
        <v>单位名称：玉溪市中医医院</v>
      </c>
      <c r="B3" s="149"/>
      <c r="C3" s="149"/>
      <c r="D3" s="147" t="s">
        <v>2</v>
      </c>
    </row>
    <row r="4" ht="18.75" customHeight="1" spans="1:4">
      <c r="A4" s="58" t="s">
        <v>3</v>
      </c>
      <c r="B4" s="58"/>
      <c r="C4" s="58" t="s">
        <v>4</v>
      </c>
      <c r="D4" s="58"/>
    </row>
    <row r="5" ht="18.75" customHeight="1" spans="1:4">
      <c r="A5" s="58" t="s">
        <v>5</v>
      </c>
      <c r="B5" s="58" t="s">
        <v>6</v>
      </c>
      <c r="C5" s="58" t="s">
        <v>110</v>
      </c>
      <c r="D5" s="58" t="s">
        <v>6</v>
      </c>
    </row>
    <row r="6" ht="18.75" customHeight="1" spans="1:4">
      <c r="A6" s="160" t="s">
        <v>111</v>
      </c>
      <c r="B6" s="161"/>
      <c r="C6" s="162" t="s">
        <v>112</v>
      </c>
      <c r="D6" s="161"/>
    </row>
    <row r="7" ht="18.75" customHeight="1" spans="1:4">
      <c r="A7" s="149" t="s">
        <v>113</v>
      </c>
      <c r="B7" s="163">
        <v>13220000</v>
      </c>
      <c r="C7" s="164" t="str">
        <f>"（一）"&amp;"科学技术支出"</f>
        <v>（一）科学技术支出</v>
      </c>
      <c r="D7" s="163">
        <v>220000</v>
      </c>
    </row>
    <row r="8" ht="18.75" customHeight="1" spans="1:4">
      <c r="A8" s="149" t="s">
        <v>114</v>
      </c>
      <c r="B8" s="163"/>
      <c r="C8" s="164" t="str">
        <f>"（二）"&amp;"社会保障和就业支出"</f>
        <v>（二）社会保障和就业支出</v>
      </c>
      <c r="D8" s="163">
        <v>9700000</v>
      </c>
    </row>
    <row r="9" ht="18.75" customHeight="1" spans="1:4">
      <c r="A9" s="149" t="s">
        <v>115</v>
      </c>
      <c r="B9" s="163"/>
      <c r="C9" s="164" t="str">
        <f>"（三）"&amp;"卫生健康支出"</f>
        <v>（三）卫生健康支出</v>
      </c>
      <c r="D9" s="163">
        <v>22524168.91</v>
      </c>
    </row>
    <row r="10" ht="18.75" customHeight="1" spans="1:4">
      <c r="A10" s="149" t="s">
        <v>116</v>
      </c>
      <c r="B10" s="163"/>
      <c r="C10" s="164" t="str">
        <f>"（四）"&amp;"住房保障支出"</f>
        <v>（四）住房保障支出</v>
      </c>
      <c r="D10" s="163"/>
    </row>
    <row r="11" ht="18.75" customHeight="1" spans="1:4">
      <c r="A11" s="60" t="s">
        <v>113</v>
      </c>
      <c r="B11" s="163">
        <v>19224168.91</v>
      </c>
      <c r="C11" s="149"/>
      <c r="D11" s="149"/>
    </row>
    <row r="12" ht="18.75" customHeight="1" spans="1:4">
      <c r="A12" s="60" t="s">
        <v>114</v>
      </c>
      <c r="B12" s="163"/>
      <c r="C12" s="149"/>
      <c r="D12" s="149"/>
    </row>
    <row r="13" ht="18.75" customHeight="1" spans="1:4">
      <c r="A13" s="60" t="s">
        <v>115</v>
      </c>
      <c r="B13" s="163"/>
      <c r="C13" s="149"/>
      <c r="D13" s="149"/>
    </row>
    <row r="14" ht="18.75" customHeight="1" spans="1:4">
      <c r="A14" s="149"/>
      <c r="B14" s="149"/>
      <c r="C14" s="149" t="s">
        <v>117</v>
      </c>
      <c r="D14" s="149"/>
    </row>
    <row r="15" ht="18.75" customHeight="1" spans="1:4">
      <c r="A15" s="165" t="s">
        <v>24</v>
      </c>
      <c r="B15" s="163">
        <v>32444168.91</v>
      </c>
      <c r="C15" s="165" t="s">
        <v>25</v>
      </c>
      <c r="D15" s="163">
        <v>32444168.91</v>
      </c>
    </row>
  </sheetData>
  <mergeCells count="5">
    <mergeCell ref="A1:D1"/>
    <mergeCell ref="A2:D2"/>
    <mergeCell ref="A3:C3"/>
    <mergeCell ref="A4:B4"/>
    <mergeCell ref="C4:D4"/>
  </mergeCells>
  <pageMargins left="0.75" right="0.75" top="1" bottom="1" header="0.5" footer="0.5"/>
  <pageSetup paperSize="1" pageOrder="overThenDown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30"/>
  <sheetViews>
    <sheetView showZeros="0" topLeftCell="A11" workbookViewId="0">
      <selection activeCell="A2" sqref="A2:G2"/>
    </sheetView>
  </sheetViews>
  <sheetFormatPr defaultColWidth="8.85" defaultRowHeight="15" customHeight="1" outlineLevelCol="6"/>
  <cols>
    <col min="1" max="1" width="17.8416666666667" customWidth="1"/>
    <col min="2" max="2" width="53.1333333333333" customWidth="1"/>
    <col min="3" max="7" width="15.1333333333333" customWidth="1"/>
  </cols>
  <sheetData>
    <row r="1" customHeight="1" spans="1:7">
      <c r="A1" s="154" t="s">
        <v>118</v>
      </c>
      <c r="B1" s="154"/>
      <c r="C1" s="154"/>
      <c r="D1" s="154"/>
      <c r="E1" s="154"/>
      <c r="F1" s="154"/>
      <c r="G1" s="154"/>
    </row>
    <row r="2" ht="28.5" customHeight="1" spans="1:7">
      <c r="A2" s="148" t="s">
        <v>119</v>
      </c>
      <c r="B2" s="148"/>
      <c r="C2" s="148"/>
      <c r="D2" s="148"/>
      <c r="E2" s="148"/>
      <c r="F2" s="148"/>
      <c r="G2" s="148"/>
    </row>
    <row r="3" ht="20.25" customHeight="1" spans="1:7">
      <c r="A3" s="149" t="str">
        <f>"单位名称："&amp;"玉溪市中医医院"</f>
        <v>单位名称：玉溪市中医医院</v>
      </c>
      <c r="B3" s="149"/>
      <c r="C3" s="149"/>
      <c r="D3" s="149"/>
      <c r="E3" s="149"/>
      <c r="F3" s="149"/>
      <c r="G3" s="155" t="s">
        <v>2</v>
      </c>
    </row>
    <row r="4" ht="27" customHeight="1" spans="1:7">
      <c r="A4" s="150" t="s">
        <v>120</v>
      </c>
      <c r="B4" s="150"/>
      <c r="C4" s="150" t="s">
        <v>30</v>
      </c>
      <c r="D4" s="150" t="s">
        <v>33</v>
      </c>
      <c r="E4" s="150"/>
      <c r="F4" s="150"/>
      <c r="G4" s="150" t="s">
        <v>72</v>
      </c>
    </row>
    <row r="5" ht="27" customHeight="1" spans="1:7">
      <c r="A5" s="150" t="s">
        <v>67</v>
      </c>
      <c r="B5" s="150" t="s">
        <v>68</v>
      </c>
      <c r="C5" s="150"/>
      <c r="D5" s="150" t="s">
        <v>32</v>
      </c>
      <c r="E5" s="150" t="s">
        <v>121</v>
      </c>
      <c r="F5" s="150" t="s">
        <v>122</v>
      </c>
      <c r="G5" s="150"/>
    </row>
    <row r="6" ht="20.25" customHeight="1" spans="1:7">
      <c r="A6" s="153" t="s">
        <v>44</v>
      </c>
      <c r="B6" s="153" t="s">
        <v>45</v>
      </c>
      <c r="C6" s="153" t="s">
        <v>46</v>
      </c>
      <c r="D6" s="153" t="s">
        <v>47</v>
      </c>
      <c r="E6" s="153" t="s">
        <v>48</v>
      </c>
      <c r="F6" s="153" t="s">
        <v>49</v>
      </c>
      <c r="G6" s="153">
        <v>7</v>
      </c>
    </row>
    <row r="7" ht="20.25" customHeight="1" spans="1:7">
      <c r="A7" s="149" t="s">
        <v>78</v>
      </c>
      <c r="B7" s="149" t="str">
        <f>"        "&amp;"科学技术支出"</f>
        <v>        科学技术支出</v>
      </c>
      <c r="C7" s="63">
        <v>220000</v>
      </c>
      <c r="D7" s="152"/>
      <c r="E7" s="63"/>
      <c r="F7" s="63"/>
      <c r="G7" s="63">
        <v>220000</v>
      </c>
    </row>
    <row r="8" ht="20.25" customHeight="1" spans="1:7">
      <c r="A8" s="156" t="s">
        <v>79</v>
      </c>
      <c r="B8" s="156" t="str">
        <f>"        "&amp;"其他科学技术支出"</f>
        <v>        其他科学技术支出</v>
      </c>
      <c r="C8" s="63">
        <v>220000</v>
      </c>
      <c r="D8" s="152"/>
      <c r="E8" s="63"/>
      <c r="F8" s="63"/>
      <c r="G8" s="63">
        <v>220000</v>
      </c>
    </row>
    <row r="9" ht="20.25" customHeight="1" spans="1:7">
      <c r="A9" s="157" t="s">
        <v>80</v>
      </c>
      <c r="B9" s="157" t="str">
        <f>"        "&amp;"其他科学技术支出"</f>
        <v>        其他科学技术支出</v>
      </c>
      <c r="C9" s="63">
        <v>220000</v>
      </c>
      <c r="D9" s="152"/>
      <c r="E9" s="63"/>
      <c r="F9" s="63"/>
      <c r="G9" s="63">
        <v>220000</v>
      </c>
    </row>
    <row r="10" ht="20.25" customHeight="1" spans="1:7">
      <c r="A10" s="149" t="s">
        <v>81</v>
      </c>
      <c r="B10" s="149" t="str">
        <f>"        "&amp;"社会保障和就业支出"</f>
        <v>        社会保障和就业支出</v>
      </c>
      <c r="C10" s="63">
        <v>9700000</v>
      </c>
      <c r="D10" s="152">
        <v>9700000</v>
      </c>
      <c r="E10" s="63">
        <v>9700000</v>
      </c>
      <c r="F10" s="63"/>
      <c r="G10" s="63"/>
    </row>
    <row r="11" ht="20.25" customHeight="1" spans="1:7">
      <c r="A11" s="156" t="s">
        <v>82</v>
      </c>
      <c r="B11" s="156" t="str">
        <f>"        "&amp;"行政事业单位养老支出"</f>
        <v>        行政事业单位养老支出</v>
      </c>
      <c r="C11" s="63">
        <v>9700000</v>
      </c>
      <c r="D11" s="152">
        <v>9700000</v>
      </c>
      <c r="E11" s="63">
        <v>9700000</v>
      </c>
      <c r="F11" s="63"/>
      <c r="G11" s="63"/>
    </row>
    <row r="12" ht="20.25" customHeight="1" spans="1:7">
      <c r="A12" s="157" t="s">
        <v>83</v>
      </c>
      <c r="B12" s="157" t="str">
        <f>"        "&amp;"事业单位离退休"</f>
        <v>        事业单位离退休</v>
      </c>
      <c r="C12" s="63">
        <v>6200000</v>
      </c>
      <c r="D12" s="152">
        <v>6200000</v>
      </c>
      <c r="E12" s="63">
        <v>6200000</v>
      </c>
      <c r="F12" s="63"/>
      <c r="G12" s="63"/>
    </row>
    <row r="13" ht="20.25" customHeight="1" spans="1:7">
      <c r="A13" s="157" t="s">
        <v>84</v>
      </c>
      <c r="B13" s="157" t="str">
        <f>"        "&amp;"机关事业单位基本养老保险缴费支出"</f>
        <v>        机关事业单位基本养老保险缴费支出</v>
      </c>
      <c r="C13" s="63">
        <v>3500000</v>
      </c>
      <c r="D13" s="152">
        <v>3500000</v>
      </c>
      <c r="E13" s="63">
        <v>3500000</v>
      </c>
      <c r="F13" s="63"/>
      <c r="G13" s="63"/>
    </row>
    <row r="14" ht="20.25" customHeight="1" spans="1:7">
      <c r="A14" s="149" t="s">
        <v>88</v>
      </c>
      <c r="B14" s="149" t="str">
        <f>"        "&amp;"卫生健康支出"</f>
        <v>        卫生健康支出</v>
      </c>
      <c r="C14" s="63">
        <v>22524168.91</v>
      </c>
      <c r="D14" s="152">
        <v>3300000</v>
      </c>
      <c r="E14" s="63">
        <v>3300000</v>
      </c>
      <c r="F14" s="63"/>
      <c r="G14" s="63">
        <v>19224168.91</v>
      </c>
    </row>
    <row r="15" ht="20.25" customHeight="1" spans="1:7">
      <c r="A15" s="156" t="s">
        <v>89</v>
      </c>
      <c r="B15" s="156" t="str">
        <f>"        "&amp;"卫生健康管理事务"</f>
        <v>        卫生健康管理事务</v>
      </c>
      <c r="C15" s="63">
        <v>8365600</v>
      </c>
      <c r="D15" s="152"/>
      <c r="E15" s="63"/>
      <c r="F15" s="63"/>
      <c r="G15" s="63">
        <v>8365600</v>
      </c>
    </row>
    <row r="16" ht="20.25" customHeight="1" spans="1:7">
      <c r="A16" s="157" t="s">
        <v>90</v>
      </c>
      <c r="B16" s="157" t="str">
        <f>"        "&amp;"其他卫生健康管理事务支出"</f>
        <v>        其他卫生健康管理事务支出</v>
      </c>
      <c r="C16" s="63">
        <v>8365600</v>
      </c>
      <c r="D16" s="152"/>
      <c r="E16" s="63"/>
      <c r="F16" s="63"/>
      <c r="G16" s="63">
        <v>8365600</v>
      </c>
    </row>
    <row r="17" ht="20.25" customHeight="1" spans="1:7">
      <c r="A17" s="156" t="s">
        <v>91</v>
      </c>
      <c r="B17" s="156" t="str">
        <f>"        "&amp;"公立医院"</f>
        <v>        公立医院</v>
      </c>
      <c r="C17" s="63">
        <v>413460</v>
      </c>
      <c r="D17" s="152"/>
      <c r="E17" s="63"/>
      <c r="F17" s="63"/>
      <c r="G17" s="63">
        <v>413460</v>
      </c>
    </row>
    <row r="18" ht="20.25" customHeight="1" spans="1:7">
      <c r="A18" s="157" t="s">
        <v>92</v>
      </c>
      <c r="B18" s="157" t="str">
        <f>"        "&amp;"中医（民族）医院"</f>
        <v>        中医（民族）医院</v>
      </c>
      <c r="C18" s="63">
        <v>346260</v>
      </c>
      <c r="D18" s="152"/>
      <c r="E18" s="63"/>
      <c r="F18" s="63"/>
      <c r="G18" s="63">
        <v>346260</v>
      </c>
    </row>
    <row r="19" ht="20.25" customHeight="1" spans="1:7">
      <c r="A19" s="157" t="s">
        <v>93</v>
      </c>
      <c r="B19" s="157" t="str">
        <f>"        "&amp;"其他公立医院支出"</f>
        <v>        其他公立医院支出</v>
      </c>
      <c r="C19" s="63">
        <v>67200</v>
      </c>
      <c r="D19" s="152"/>
      <c r="E19" s="63"/>
      <c r="F19" s="63"/>
      <c r="G19" s="63">
        <v>67200</v>
      </c>
    </row>
    <row r="20" ht="20.25" customHeight="1" spans="1:7">
      <c r="A20" s="156" t="s">
        <v>94</v>
      </c>
      <c r="B20" s="156" t="str">
        <f>"        "&amp;"公共卫生"</f>
        <v>        公共卫生</v>
      </c>
      <c r="C20" s="63">
        <v>564341.53</v>
      </c>
      <c r="D20" s="152"/>
      <c r="E20" s="63"/>
      <c r="F20" s="63"/>
      <c r="G20" s="63">
        <v>564341.53</v>
      </c>
    </row>
    <row r="21" ht="20.25" customHeight="1" spans="1:7">
      <c r="A21" s="157" t="s">
        <v>95</v>
      </c>
      <c r="B21" s="157" t="str">
        <f>"        "&amp;"基本公共卫生服务"</f>
        <v>        基本公共卫生服务</v>
      </c>
      <c r="C21" s="63">
        <v>10000</v>
      </c>
      <c r="D21" s="152"/>
      <c r="E21" s="63"/>
      <c r="F21" s="63"/>
      <c r="G21" s="63">
        <v>10000</v>
      </c>
    </row>
    <row r="22" ht="20.25" customHeight="1" spans="1:7">
      <c r="A22" s="157" t="s">
        <v>96</v>
      </c>
      <c r="B22" s="157" t="str">
        <f>"        "&amp;"重大公共卫生服务"</f>
        <v>        重大公共卫生服务</v>
      </c>
      <c r="C22" s="63">
        <v>554341.53</v>
      </c>
      <c r="D22" s="152"/>
      <c r="E22" s="63"/>
      <c r="F22" s="63"/>
      <c r="G22" s="63">
        <v>554341.53</v>
      </c>
    </row>
    <row r="23" ht="20.25" customHeight="1" spans="1:7">
      <c r="A23" s="156" t="s">
        <v>97</v>
      </c>
      <c r="B23" s="156" t="str">
        <f>"        "&amp;"行政事业单位医疗"</f>
        <v>        行政事业单位医疗</v>
      </c>
      <c r="C23" s="63">
        <v>3300000</v>
      </c>
      <c r="D23" s="152">
        <v>3300000</v>
      </c>
      <c r="E23" s="63">
        <v>3300000</v>
      </c>
      <c r="F23" s="63"/>
      <c r="G23" s="63"/>
    </row>
    <row r="24" ht="20.25" customHeight="1" spans="1:7">
      <c r="A24" s="157" t="s">
        <v>98</v>
      </c>
      <c r="B24" s="157" t="str">
        <f>"        "&amp;"事业单位医疗"</f>
        <v>        事业单位医疗</v>
      </c>
      <c r="C24" s="63">
        <v>2000000</v>
      </c>
      <c r="D24" s="152">
        <v>2000000</v>
      </c>
      <c r="E24" s="63">
        <v>2000000</v>
      </c>
      <c r="F24" s="63"/>
      <c r="G24" s="63"/>
    </row>
    <row r="25" ht="20.25" customHeight="1" spans="1:7">
      <c r="A25" s="157" t="s">
        <v>99</v>
      </c>
      <c r="B25" s="157" t="str">
        <f>"        "&amp;"公务员医疗补助"</f>
        <v>        公务员医疗补助</v>
      </c>
      <c r="C25" s="63">
        <v>1300000</v>
      </c>
      <c r="D25" s="152">
        <v>1300000</v>
      </c>
      <c r="E25" s="63">
        <v>1300000</v>
      </c>
      <c r="F25" s="63"/>
      <c r="G25" s="63"/>
    </row>
    <row r="26" ht="20.25" customHeight="1" spans="1:7">
      <c r="A26" s="156" t="s">
        <v>101</v>
      </c>
      <c r="B26" s="156" t="str">
        <f>"        "&amp;"中医药事务"</f>
        <v>        中医药事务</v>
      </c>
      <c r="C26" s="63">
        <v>3512240.36</v>
      </c>
      <c r="D26" s="152"/>
      <c r="E26" s="63"/>
      <c r="F26" s="63"/>
      <c r="G26" s="63">
        <v>3512240.36</v>
      </c>
    </row>
    <row r="27" ht="20.25" customHeight="1" spans="1:7">
      <c r="A27" s="157" t="s">
        <v>102</v>
      </c>
      <c r="B27" s="157" t="str">
        <f>"        "&amp;"中医（民族医）药专项"</f>
        <v>        中医（民族医）药专项</v>
      </c>
      <c r="C27" s="63">
        <v>3512240.36</v>
      </c>
      <c r="D27" s="152"/>
      <c r="E27" s="63"/>
      <c r="F27" s="63"/>
      <c r="G27" s="63">
        <v>3512240.36</v>
      </c>
    </row>
    <row r="28" ht="20.25" customHeight="1" spans="1:7">
      <c r="A28" s="156" t="s">
        <v>103</v>
      </c>
      <c r="B28" s="156" t="str">
        <f>"        "&amp;"其他卫生健康支出"</f>
        <v>        其他卫生健康支出</v>
      </c>
      <c r="C28" s="63">
        <v>6368527.02</v>
      </c>
      <c r="D28" s="152"/>
      <c r="E28" s="63"/>
      <c r="F28" s="63"/>
      <c r="G28" s="63">
        <v>6368527.02</v>
      </c>
    </row>
    <row r="29" ht="20.25" customHeight="1" spans="1:7">
      <c r="A29" s="157" t="s">
        <v>104</v>
      </c>
      <c r="B29" s="157" t="str">
        <f>"        "&amp;"其他卫生健康支出"</f>
        <v>        其他卫生健康支出</v>
      </c>
      <c r="C29" s="63">
        <v>6368527.02</v>
      </c>
      <c r="D29" s="152"/>
      <c r="E29" s="63"/>
      <c r="F29" s="63"/>
      <c r="G29" s="63">
        <v>6368527.02</v>
      </c>
    </row>
    <row r="30" ht="20.25" customHeight="1" spans="1:7">
      <c r="A30" s="151" t="s">
        <v>30</v>
      </c>
      <c r="B30" s="149"/>
      <c r="C30" s="152">
        <v>32444168.91</v>
      </c>
      <c r="D30" s="152">
        <v>13000000</v>
      </c>
      <c r="E30" s="152">
        <v>13000000</v>
      </c>
      <c r="F30" s="152"/>
      <c r="G30" s="152">
        <v>19444168.91</v>
      </c>
    </row>
  </sheetData>
  <mergeCells count="8">
    <mergeCell ref="A1:G1"/>
    <mergeCell ref="A2:G2"/>
    <mergeCell ref="A3:F3"/>
    <mergeCell ref="A4:B4"/>
    <mergeCell ref="D4:F4"/>
    <mergeCell ref="A30:B30"/>
    <mergeCell ref="C4:C5"/>
    <mergeCell ref="G4:G5"/>
  </mergeCells>
  <pageMargins left="0.75" right="0.75" top="1" bottom="1" header="0.5" footer="0.5"/>
  <pageSetup paperSize="1" pageOrder="overThenDown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J14" sqref="J14"/>
    </sheetView>
  </sheetViews>
  <sheetFormatPr defaultColWidth="8.85" defaultRowHeight="15" customHeight="1" outlineLevelRow="7" outlineLevelCol="5"/>
  <cols>
    <col min="1" max="6" width="25.1333333333333" customWidth="1"/>
  </cols>
  <sheetData>
    <row r="1" customHeight="1" spans="1:6">
      <c r="A1" s="147" t="s">
        <v>123</v>
      </c>
      <c r="B1" s="147"/>
      <c r="C1" s="147"/>
      <c r="D1" s="147"/>
      <c r="E1" s="147"/>
      <c r="F1" s="147"/>
    </row>
    <row r="2" ht="28.5" customHeight="1" spans="1:6">
      <c r="A2" s="148" t="s">
        <v>124</v>
      </c>
      <c r="B2" s="148"/>
      <c r="C2" s="148"/>
      <c r="D2" s="148"/>
      <c r="E2" s="148"/>
      <c r="F2" s="148"/>
    </row>
    <row r="3" ht="20.25" customHeight="1" spans="1:6">
      <c r="A3" s="149" t="str">
        <f>"单位名称："&amp;"玉溪市中医医院"</f>
        <v>单位名称：玉溪市中医医院</v>
      </c>
      <c r="B3" s="149"/>
      <c r="C3" s="149"/>
      <c r="D3" s="149"/>
      <c r="E3" s="149"/>
      <c r="F3" s="147" t="s">
        <v>2</v>
      </c>
    </row>
    <row r="4" ht="20.25" customHeight="1" spans="1:6">
      <c r="A4" s="150" t="s">
        <v>125</v>
      </c>
      <c r="B4" s="150" t="s">
        <v>126</v>
      </c>
      <c r="C4" s="150" t="s">
        <v>127</v>
      </c>
      <c r="D4" s="150"/>
      <c r="E4" s="150"/>
      <c r="F4" s="150"/>
    </row>
    <row r="5" ht="35.25" customHeight="1" spans="1:6">
      <c r="A5" s="150"/>
      <c r="B5" s="150"/>
      <c r="C5" s="150" t="s">
        <v>32</v>
      </c>
      <c r="D5" s="150" t="s">
        <v>128</v>
      </c>
      <c r="E5" s="150" t="s">
        <v>129</v>
      </c>
      <c r="F5" s="150" t="s">
        <v>130</v>
      </c>
    </row>
    <row r="6" ht="20.25" customHeight="1" spans="1:6">
      <c r="A6" s="153" t="s">
        <v>44</v>
      </c>
      <c r="B6" s="153">
        <v>2</v>
      </c>
      <c r="C6" s="153">
        <v>3</v>
      </c>
      <c r="D6" s="153">
        <v>4</v>
      </c>
      <c r="E6" s="153">
        <v>5</v>
      </c>
      <c r="F6" s="153">
        <v>6</v>
      </c>
    </row>
    <row r="7" ht="20.25" customHeight="1" spans="1:6">
      <c r="A7" s="63"/>
      <c r="B7" s="63"/>
      <c r="C7" s="63"/>
      <c r="D7" s="63"/>
      <c r="E7" s="152"/>
      <c r="F7" s="63"/>
    </row>
    <row r="8" customHeight="1" spans="1:1">
      <c r="A8" t="s">
        <v>131</v>
      </c>
    </row>
  </sheetData>
  <mergeCells count="6">
    <mergeCell ref="A1:F1"/>
    <mergeCell ref="A2:F2"/>
    <mergeCell ref="A3:E3"/>
    <mergeCell ref="C4:E4"/>
    <mergeCell ref="A4:A5"/>
    <mergeCell ref="B4:B5"/>
  </mergeCells>
  <pageMargins left="0.75" right="0.75" top="1" bottom="1" header="0.5" footer="0.5"/>
  <pageSetup paperSize="1" pageOrder="overThenDown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8"/>
  <sheetViews>
    <sheetView showZeros="0" topLeftCell="A10" workbookViewId="0">
      <selection activeCell="A2" sqref="A2:W2"/>
    </sheetView>
  </sheetViews>
  <sheetFormatPr defaultColWidth="8.85" defaultRowHeight="15" customHeight="1"/>
  <cols>
    <col min="1" max="1" width="27.275" customWidth="1"/>
    <col min="2" max="2" width="20.8416666666667" customWidth="1"/>
    <col min="3" max="3" width="22.7" customWidth="1"/>
    <col min="4" max="4" width="11.1333333333333" customWidth="1"/>
    <col min="5" max="5" width="22.7" customWidth="1"/>
    <col min="6" max="6" width="11.1333333333333" customWidth="1"/>
    <col min="7" max="7" width="22.7" customWidth="1"/>
    <col min="8" max="8" width="16.2833333333333" customWidth="1"/>
    <col min="9" max="9" width="16.4166666666667" customWidth="1"/>
    <col min="10" max="13" width="16.2833333333333" customWidth="1"/>
    <col min="14" max="16" width="16.4166666666667" customWidth="1"/>
    <col min="17" max="22" width="16.2833333333333" customWidth="1"/>
    <col min="23" max="23" width="16.4166666666667" customWidth="1"/>
  </cols>
  <sheetData>
    <row r="1" customHeight="1" spans="1:23">
      <c r="A1" s="147" t="s">
        <v>132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</row>
    <row r="2" ht="28.5" customHeight="1" spans="1:23">
      <c r="A2" s="148" t="s">
        <v>133</v>
      </c>
      <c r="B2" s="148"/>
      <c r="C2" s="148" t="s">
        <v>134</v>
      </c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</row>
    <row r="3" ht="19.5" customHeight="1" spans="1:23">
      <c r="A3" s="149" t="str">
        <f>"单位名称："&amp;"玉溪市中医医院"</f>
        <v>单位名称：玉溪市中医医院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7"/>
      <c r="S3" s="147"/>
      <c r="T3" s="147"/>
      <c r="U3" s="147"/>
      <c r="V3" s="147"/>
      <c r="W3" s="147" t="s">
        <v>2</v>
      </c>
    </row>
    <row r="4" ht="19.5" customHeight="1" spans="1:23">
      <c r="A4" s="150" t="s">
        <v>135</v>
      </c>
      <c r="B4" s="150" t="s">
        <v>136</v>
      </c>
      <c r="C4" s="150" t="s">
        <v>137</v>
      </c>
      <c r="D4" s="150" t="s">
        <v>138</v>
      </c>
      <c r="E4" s="150" t="s">
        <v>139</v>
      </c>
      <c r="F4" s="150" t="s">
        <v>140</v>
      </c>
      <c r="G4" s="150" t="s">
        <v>141</v>
      </c>
      <c r="H4" s="150" t="s">
        <v>142</v>
      </c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</row>
    <row r="5" ht="19.5" customHeight="1" spans="1:23">
      <c r="A5" s="150"/>
      <c r="B5" s="150"/>
      <c r="C5" s="150"/>
      <c r="D5" s="150"/>
      <c r="E5" s="150"/>
      <c r="F5" s="150"/>
      <c r="G5" s="150"/>
      <c r="H5" s="150" t="s">
        <v>30</v>
      </c>
      <c r="I5" s="150" t="s">
        <v>33</v>
      </c>
      <c r="J5" s="150"/>
      <c r="K5" s="150"/>
      <c r="L5" s="150"/>
      <c r="M5" s="150"/>
      <c r="N5" s="150" t="s">
        <v>143</v>
      </c>
      <c r="O5" s="150"/>
      <c r="P5" s="150"/>
      <c r="Q5" s="150" t="s">
        <v>36</v>
      </c>
      <c r="R5" s="150" t="s">
        <v>70</v>
      </c>
      <c r="S5" s="150"/>
      <c r="T5" s="150"/>
      <c r="U5" s="150"/>
      <c r="V5" s="150"/>
      <c r="W5" s="150"/>
    </row>
    <row r="6" ht="41.25" customHeight="1" spans="1:23">
      <c r="A6" s="150"/>
      <c r="B6" s="150"/>
      <c r="C6" s="150"/>
      <c r="D6" s="150"/>
      <c r="E6" s="150"/>
      <c r="F6" s="150"/>
      <c r="G6" s="150"/>
      <c r="H6" s="150"/>
      <c r="I6" s="150" t="s">
        <v>144</v>
      </c>
      <c r="J6" s="150" t="s">
        <v>145</v>
      </c>
      <c r="K6" s="150" t="s">
        <v>146</v>
      </c>
      <c r="L6" s="150" t="s">
        <v>147</v>
      </c>
      <c r="M6" s="150" t="s">
        <v>148</v>
      </c>
      <c r="N6" s="150" t="s">
        <v>33</v>
      </c>
      <c r="O6" s="150" t="s">
        <v>34</v>
      </c>
      <c r="P6" s="150" t="s">
        <v>35</v>
      </c>
      <c r="Q6" s="150"/>
      <c r="R6" s="150" t="s">
        <v>32</v>
      </c>
      <c r="S6" s="150" t="s">
        <v>39</v>
      </c>
      <c r="T6" s="150" t="s">
        <v>149</v>
      </c>
      <c r="U6" s="150" t="s">
        <v>41</v>
      </c>
      <c r="V6" s="150" t="s">
        <v>42</v>
      </c>
      <c r="W6" s="150" t="s">
        <v>43</v>
      </c>
    </row>
    <row r="7" ht="20.25" customHeight="1" spans="1:23">
      <c r="A7" s="151" t="s">
        <v>44</v>
      </c>
      <c r="B7" s="151" t="s">
        <v>45</v>
      </c>
      <c r="C7" s="151" t="s">
        <v>46</v>
      </c>
      <c r="D7" s="151" t="s">
        <v>47</v>
      </c>
      <c r="E7" s="151" t="s">
        <v>48</v>
      </c>
      <c r="F7" s="151" t="s">
        <v>49</v>
      </c>
      <c r="G7" s="151" t="s">
        <v>50</v>
      </c>
      <c r="H7" s="151" t="s">
        <v>51</v>
      </c>
      <c r="I7" s="151" t="s">
        <v>52</v>
      </c>
      <c r="J7" s="151" t="s">
        <v>53</v>
      </c>
      <c r="K7" s="151" t="s">
        <v>54</v>
      </c>
      <c r="L7" s="151" t="s">
        <v>55</v>
      </c>
      <c r="M7" s="151" t="s">
        <v>56</v>
      </c>
      <c r="N7" s="151" t="s">
        <v>57</v>
      </c>
      <c r="O7" s="151" t="s">
        <v>58</v>
      </c>
      <c r="P7" s="151" t="s">
        <v>59</v>
      </c>
      <c r="Q7" s="151" t="s">
        <v>60</v>
      </c>
      <c r="R7" s="151" t="s">
        <v>61</v>
      </c>
      <c r="S7" s="151" t="s">
        <v>62</v>
      </c>
      <c r="T7" s="151" t="s">
        <v>150</v>
      </c>
      <c r="U7" s="151" t="s">
        <v>151</v>
      </c>
      <c r="V7" s="151" t="s">
        <v>152</v>
      </c>
      <c r="W7" s="151" t="s">
        <v>153</v>
      </c>
    </row>
    <row r="8" ht="20.25" customHeight="1" spans="1:23">
      <c r="A8" t="s">
        <v>64</v>
      </c>
      <c r="C8" s="149"/>
      <c r="D8" s="149"/>
      <c r="E8" s="149"/>
      <c r="G8" s="149"/>
      <c r="H8" s="152">
        <v>202102200</v>
      </c>
      <c r="I8" s="63">
        <v>13000000</v>
      </c>
      <c r="J8" s="63"/>
      <c r="K8" s="63"/>
      <c r="L8" s="63">
        <v>13000000</v>
      </c>
      <c r="M8" s="63"/>
      <c r="N8" s="63"/>
      <c r="O8" s="63"/>
      <c r="P8" s="63"/>
      <c r="Q8" s="63"/>
      <c r="R8" s="63">
        <v>189102200</v>
      </c>
      <c r="S8" s="63">
        <v>189102200</v>
      </c>
      <c r="T8" s="63"/>
      <c r="U8" s="63"/>
      <c r="V8" s="63"/>
      <c r="W8" s="63"/>
    </row>
    <row r="9" ht="20.25" customHeight="1" spans="1:23">
      <c r="A9" t="str">
        <f t="shared" ref="A9:A27" si="0">"       "&amp;"玉溪市中医医院"</f>
        <v>       玉溪市中医医院</v>
      </c>
      <c r="B9" s="149" t="s">
        <v>154</v>
      </c>
      <c r="C9" s="149" t="s">
        <v>155</v>
      </c>
      <c r="D9" s="149" t="s">
        <v>92</v>
      </c>
      <c r="E9" s="149" t="s">
        <v>156</v>
      </c>
      <c r="F9" s="149" t="s">
        <v>157</v>
      </c>
      <c r="G9" s="149" t="s">
        <v>158</v>
      </c>
      <c r="H9" s="152">
        <v>27500000</v>
      </c>
      <c r="I9" s="63"/>
      <c r="J9" s="63"/>
      <c r="K9" s="63"/>
      <c r="L9" s="63"/>
      <c r="M9" s="63"/>
      <c r="N9" s="63"/>
      <c r="O9" s="63"/>
      <c r="P9" s="63"/>
      <c r="Q9" s="63"/>
      <c r="R9" s="63">
        <v>27500000</v>
      </c>
      <c r="S9" s="63">
        <v>27500000</v>
      </c>
      <c r="T9" s="63"/>
      <c r="U9" s="63"/>
      <c r="V9" s="63"/>
      <c r="W9" s="63"/>
    </row>
    <row r="10" ht="20.25" customHeight="1" spans="1:23">
      <c r="A10" s="149" t="str">
        <f t="shared" si="0"/>
        <v>       玉溪市中医医院</v>
      </c>
      <c r="B10" s="149" t="s">
        <v>154</v>
      </c>
      <c r="C10" s="149" t="s">
        <v>155</v>
      </c>
      <c r="D10" s="149" t="s">
        <v>92</v>
      </c>
      <c r="E10" s="149" t="s">
        <v>156</v>
      </c>
      <c r="F10" s="149" t="s">
        <v>159</v>
      </c>
      <c r="G10" s="149" t="s">
        <v>160</v>
      </c>
      <c r="H10" s="152">
        <v>597400</v>
      </c>
      <c r="I10" s="63"/>
      <c r="J10" s="63"/>
      <c r="K10" s="149"/>
      <c r="L10" s="63"/>
      <c r="M10" s="149"/>
      <c r="N10" s="63"/>
      <c r="O10" s="63"/>
      <c r="P10" s="149"/>
      <c r="Q10" s="63"/>
      <c r="R10" s="63">
        <v>597400</v>
      </c>
      <c r="S10" s="63">
        <v>597400</v>
      </c>
      <c r="T10" s="63"/>
      <c r="U10" s="63"/>
      <c r="V10" s="63"/>
      <c r="W10" s="63"/>
    </row>
    <row r="11" ht="20.25" customHeight="1" spans="1:23">
      <c r="A11" s="149" t="str">
        <f t="shared" si="0"/>
        <v>       玉溪市中医医院</v>
      </c>
      <c r="B11" s="149" t="s">
        <v>154</v>
      </c>
      <c r="C11" s="149" t="s">
        <v>155</v>
      </c>
      <c r="D11" s="149" t="s">
        <v>92</v>
      </c>
      <c r="E11" s="149" t="s">
        <v>156</v>
      </c>
      <c r="F11" s="149" t="s">
        <v>161</v>
      </c>
      <c r="G11" s="149" t="s">
        <v>162</v>
      </c>
      <c r="H11" s="152">
        <v>86900768</v>
      </c>
      <c r="I11" s="63"/>
      <c r="J11" s="63"/>
      <c r="K11" s="149"/>
      <c r="L11" s="63"/>
      <c r="M11" s="149"/>
      <c r="N11" s="63"/>
      <c r="O11" s="63"/>
      <c r="P11" s="149"/>
      <c r="Q11" s="63"/>
      <c r="R11" s="63">
        <v>86900768</v>
      </c>
      <c r="S11" s="63">
        <v>86900768</v>
      </c>
      <c r="T11" s="63"/>
      <c r="U11" s="63"/>
      <c r="V11" s="63"/>
      <c r="W11" s="63"/>
    </row>
    <row r="12" ht="20.25" customHeight="1" spans="1:23">
      <c r="A12" s="149" t="str">
        <f t="shared" si="0"/>
        <v>       玉溪市中医医院</v>
      </c>
      <c r="B12" s="149" t="s">
        <v>163</v>
      </c>
      <c r="C12" s="149" t="s">
        <v>164</v>
      </c>
      <c r="D12" s="149" t="s">
        <v>84</v>
      </c>
      <c r="E12" s="149" t="s">
        <v>165</v>
      </c>
      <c r="F12" s="149" t="s">
        <v>166</v>
      </c>
      <c r="G12" s="149" t="s">
        <v>167</v>
      </c>
      <c r="H12" s="152">
        <v>6480000</v>
      </c>
      <c r="I12" s="63"/>
      <c r="J12" s="63"/>
      <c r="K12" s="149"/>
      <c r="L12" s="63"/>
      <c r="M12" s="149"/>
      <c r="N12" s="63"/>
      <c r="O12" s="63"/>
      <c r="P12" s="149"/>
      <c r="Q12" s="63"/>
      <c r="R12" s="63">
        <v>6480000</v>
      </c>
      <c r="S12" s="63">
        <v>6480000</v>
      </c>
      <c r="T12" s="63"/>
      <c r="U12" s="63"/>
      <c r="V12" s="63"/>
      <c r="W12" s="63"/>
    </row>
    <row r="13" ht="20.25" customHeight="1" spans="1:23">
      <c r="A13" s="149" t="str">
        <f t="shared" si="0"/>
        <v>       玉溪市中医医院</v>
      </c>
      <c r="B13" s="149" t="s">
        <v>163</v>
      </c>
      <c r="C13" s="149" t="s">
        <v>164</v>
      </c>
      <c r="D13" s="149" t="s">
        <v>85</v>
      </c>
      <c r="E13" s="149" t="s">
        <v>168</v>
      </c>
      <c r="F13" s="149" t="s">
        <v>169</v>
      </c>
      <c r="G13" s="149" t="s">
        <v>170</v>
      </c>
      <c r="H13" s="152">
        <v>5190000</v>
      </c>
      <c r="I13" s="63"/>
      <c r="J13" s="63"/>
      <c r="K13" s="149"/>
      <c r="L13" s="63"/>
      <c r="M13" s="149"/>
      <c r="N13" s="63"/>
      <c r="O13" s="63"/>
      <c r="P13" s="149"/>
      <c r="Q13" s="63"/>
      <c r="R13" s="63">
        <v>5190000</v>
      </c>
      <c r="S13" s="63">
        <v>5190000</v>
      </c>
      <c r="T13" s="63"/>
      <c r="U13" s="63"/>
      <c r="V13" s="63"/>
      <c r="W13" s="63"/>
    </row>
    <row r="14" ht="20.25" customHeight="1" spans="1:23">
      <c r="A14" s="149" t="str">
        <f t="shared" si="0"/>
        <v>       玉溪市中医医院</v>
      </c>
      <c r="B14" s="149" t="s">
        <v>163</v>
      </c>
      <c r="C14" s="149" t="s">
        <v>164</v>
      </c>
      <c r="D14" s="149" t="s">
        <v>98</v>
      </c>
      <c r="E14" s="149" t="s">
        <v>171</v>
      </c>
      <c r="F14" s="149" t="s">
        <v>172</v>
      </c>
      <c r="G14" s="149" t="s">
        <v>173</v>
      </c>
      <c r="H14" s="152">
        <v>3200000</v>
      </c>
      <c r="I14" s="63"/>
      <c r="J14" s="63"/>
      <c r="K14" s="149"/>
      <c r="L14" s="63"/>
      <c r="M14" s="149"/>
      <c r="N14" s="63"/>
      <c r="O14" s="63"/>
      <c r="P14" s="149"/>
      <c r="Q14" s="63"/>
      <c r="R14" s="63">
        <v>3200000</v>
      </c>
      <c r="S14" s="63">
        <v>3200000</v>
      </c>
      <c r="T14" s="63"/>
      <c r="U14" s="63"/>
      <c r="V14" s="63"/>
      <c r="W14" s="63"/>
    </row>
    <row r="15" ht="20.25" customHeight="1" spans="1:23">
      <c r="A15" s="149" t="str">
        <f t="shared" si="0"/>
        <v>       玉溪市中医医院</v>
      </c>
      <c r="B15" s="149" t="s">
        <v>163</v>
      </c>
      <c r="C15" s="149" t="s">
        <v>164</v>
      </c>
      <c r="D15" s="149" t="s">
        <v>99</v>
      </c>
      <c r="E15" s="149" t="s">
        <v>174</v>
      </c>
      <c r="F15" s="149" t="s">
        <v>175</v>
      </c>
      <c r="G15" s="149" t="s">
        <v>176</v>
      </c>
      <c r="H15" s="152">
        <v>2800000</v>
      </c>
      <c r="I15" s="63"/>
      <c r="J15" s="63"/>
      <c r="K15" s="149"/>
      <c r="L15" s="63"/>
      <c r="M15" s="149"/>
      <c r="N15" s="63"/>
      <c r="O15" s="63"/>
      <c r="P15" s="149"/>
      <c r="Q15" s="63"/>
      <c r="R15" s="63">
        <v>2800000</v>
      </c>
      <c r="S15" s="63">
        <v>2800000</v>
      </c>
      <c r="T15" s="63"/>
      <c r="U15" s="63"/>
      <c r="V15" s="63"/>
      <c r="W15" s="63"/>
    </row>
    <row r="16" ht="20.25" customHeight="1" spans="1:23">
      <c r="A16" s="149" t="str">
        <f t="shared" si="0"/>
        <v>       玉溪市中医医院</v>
      </c>
      <c r="B16" s="149" t="s">
        <v>163</v>
      </c>
      <c r="C16" s="149" t="s">
        <v>164</v>
      </c>
      <c r="D16" s="149" t="s">
        <v>100</v>
      </c>
      <c r="E16" s="149" t="s">
        <v>177</v>
      </c>
      <c r="F16" s="149" t="s">
        <v>178</v>
      </c>
      <c r="G16" s="149" t="s">
        <v>179</v>
      </c>
      <c r="H16" s="152">
        <v>1000000</v>
      </c>
      <c r="I16" s="63"/>
      <c r="J16" s="63"/>
      <c r="K16" s="149"/>
      <c r="L16" s="63"/>
      <c r="M16" s="149"/>
      <c r="N16" s="63"/>
      <c r="O16" s="63"/>
      <c r="P16" s="149"/>
      <c r="Q16" s="63"/>
      <c r="R16" s="63">
        <v>1000000</v>
      </c>
      <c r="S16" s="63">
        <v>1000000</v>
      </c>
      <c r="T16" s="63"/>
      <c r="U16" s="63"/>
      <c r="V16" s="63"/>
      <c r="W16" s="63"/>
    </row>
    <row r="17" ht="20.25" customHeight="1" spans="1:23">
      <c r="A17" s="149" t="str">
        <f t="shared" si="0"/>
        <v>       玉溪市中医医院</v>
      </c>
      <c r="B17" s="149" t="s">
        <v>180</v>
      </c>
      <c r="C17" s="149" t="s">
        <v>181</v>
      </c>
      <c r="D17" s="149" t="s">
        <v>107</v>
      </c>
      <c r="E17" s="149" t="s">
        <v>182</v>
      </c>
      <c r="F17" s="149" t="s">
        <v>183</v>
      </c>
      <c r="G17" s="149" t="s">
        <v>182</v>
      </c>
      <c r="H17" s="152">
        <v>11830000</v>
      </c>
      <c r="I17" s="63"/>
      <c r="J17" s="63"/>
      <c r="K17" s="149"/>
      <c r="L17" s="63"/>
      <c r="M17" s="149"/>
      <c r="N17" s="63"/>
      <c r="O17" s="63"/>
      <c r="P17" s="149"/>
      <c r="Q17" s="63"/>
      <c r="R17" s="63">
        <v>11830000</v>
      </c>
      <c r="S17" s="63">
        <v>11830000</v>
      </c>
      <c r="T17" s="63"/>
      <c r="U17" s="63"/>
      <c r="V17" s="63"/>
      <c r="W17" s="63"/>
    </row>
    <row r="18" ht="20.25" customHeight="1" spans="1:23">
      <c r="A18" s="149" t="str">
        <f t="shared" si="0"/>
        <v>       玉溪市中医医院</v>
      </c>
      <c r="B18" s="149" t="s">
        <v>184</v>
      </c>
      <c r="C18" s="149" t="s">
        <v>185</v>
      </c>
      <c r="D18" s="149" t="s">
        <v>92</v>
      </c>
      <c r="E18" s="149" t="s">
        <v>156</v>
      </c>
      <c r="F18" s="149" t="s">
        <v>186</v>
      </c>
      <c r="G18" s="149" t="s">
        <v>187</v>
      </c>
      <c r="H18" s="152">
        <v>42577632</v>
      </c>
      <c r="I18" s="63"/>
      <c r="J18" s="63"/>
      <c r="K18" s="149"/>
      <c r="L18" s="63"/>
      <c r="M18" s="149"/>
      <c r="N18" s="63"/>
      <c r="O18" s="63"/>
      <c r="P18" s="149"/>
      <c r="Q18" s="63"/>
      <c r="R18" s="63">
        <v>42577632</v>
      </c>
      <c r="S18" s="63">
        <v>42577632</v>
      </c>
      <c r="T18" s="63"/>
      <c r="U18" s="63"/>
      <c r="V18" s="63"/>
      <c r="W18" s="63"/>
    </row>
    <row r="19" ht="20.25" customHeight="1" spans="1:23">
      <c r="A19" s="149" t="str">
        <f t="shared" si="0"/>
        <v>       玉溪市中医医院</v>
      </c>
      <c r="B19" s="149" t="s">
        <v>188</v>
      </c>
      <c r="C19" s="149" t="s">
        <v>189</v>
      </c>
      <c r="D19" s="149" t="s">
        <v>83</v>
      </c>
      <c r="E19" s="149" t="s">
        <v>190</v>
      </c>
      <c r="F19" s="149" t="s">
        <v>191</v>
      </c>
      <c r="G19" s="149" t="s">
        <v>192</v>
      </c>
      <c r="H19" s="152">
        <v>379000</v>
      </c>
      <c r="I19" s="63"/>
      <c r="J19" s="63"/>
      <c r="K19" s="149"/>
      <c r="L19" s="63"/>
      <c r="M19" s="149"/>
      <c r="N19" s="63"/>
      <c r="O19" s="63"/>
      <c r="P19" s="149"/>
      <c r="Q19" s="63"/>
      <c r="R19" s="63">
        <v>379000</v>
      </c>
      <c r="S19" s="63">
        <v>379000</v>
      </c>
      <c r="T19" s="63"/>
      <c r="U19" s="63"/>
      <c r="V19" s="63"/>
      <c r="W19" s="63"/>
    </row>
    <row r="20" ht="20.25" customHeight="1" spans="1:23">
      <c r="A20" s="149" t="str">
        <f t="shared" si="0"/>
        <v>       玉溪市中医医院</v>
      </c>
      <c r="B20" s="149" t="s">
        <v>188</v>
      </c>
      <c r="C20" s="149" t="s">
        <v>189</v>
      </c>
      <c r="D20" s="149" t="s">
        <v>87</v>
      </c>
      <c r="E20" s="149" t="s">
        <v>193</v>
      </c>
      <c r="F20" s="149" t="s">
        <v>194</v>
      </c>
      <c r="G20" s="149" t="s">
        <v>195</v>
      </c>
      <c r="H20" s="152">
        <v>260000</v>
      </c>
      <c r="I20" s="63"/>
      <c r="J20" s="63"/>
      <c r="K20" s="149"/>
      <c r="L20" s="63"/>
      <c r="M20" s="149"/>
      <c r="N20" s="63"/>
      <c r="O20" s="63"/>
      <c r="P20" s="149"/>
      <c r="Q20" s="63"/>
      <c r="R20" s="63">
        <v>260000</v>
      </c>
      <c r="S20" s="63">
        <v>260000</v>
      </c>
      <c r="T20" s="63"/>
      <c r="U20" s="63"/>
      <c r="V20" s="63"/>
      <c r="W20" s="63"/>
    </row>
    <row r="21" ht="20.25" customHeight="1" spans="1:23">
      <c r="A21" s="149" t="str">
        <f t="shared" si="0"/>
        <v>       玉溪市中医医院</v>
      </c>
      <c r="B21" s="149" t="s">
        <v>188</v>
      </c>
      <c r="C21" s="149" t="s">
        <v>189</v>
      </c>
      <c r="D21" s="149" t="s">
        <v>92</v>
      </c>
      <c r="E21" s="149" t="s">
        <v>156</v>
      </c>
      <c r="F21" s="149" t="s">
        <v>191</v>
      </c>
      <c r="G21" s="149" t="s">
        <v>192</v>
      </c>
      <c r="H21" s="152">
        <v>26000</v>
      </c>
      <c r="I21" s="63"/>
      <c r="J21" s="63"/>
      <c r="K21" s="149"/>
      <c r="L21" s="63"/>
      <c r="M21" s="149"/>
      <c r="N21" s="63"/>
      <c r="O21" s="63"/>
      <c r="P21" s="149"/>
      <c r="Q21" s="63"/>
      <c r="R21" s="63">
        <v>26000</v>
      </c>
      <c r="S21" s="63">
        <v>26000</v>
      </c>
      <c r="T21" s="63"/>
      <c r="U21" s="63"/>
      <c r="V21" s="63"/>
      <c r="W21" s="63"/>
    </row>
    <row r="22" ht="20.25" customHeight="1" spans="1:23">
      <c r="A22" s="149" t="str">
        <f t="shared" si="0"/>
        <v>       玉溪市中医医院</v>
      </c>
      <c r="B22" s="149" t="s">
        <v>188</v>
      </c>
      <c r="C22" s="149" t="s">
        <v>189</v>
      </c>
      <c r="D22" s="149" t="s">
        <v>92</v>
      </c>
      <c r="E22" s="149" t="s">
        <v>156</v>
      </c>
      <c r="F22" s="149" t="s">
        <v>196</v>
      </c>
      <c r="G22" s="149" t="s">
        <v>197</v>
      </c>
      <c r="H22" s="152">
        <v>6400</v>
      </c>
      <c r="I22" s="63"/>
      <c r="J22" s="63"/>
      <c r="K22" s="149"/>
      <c r="L22" s="63"/>
      <c r="M22" s="149"/>
      <c r="N22" s="63"/>
      <c r="O22" s="63"/>
      <c r="P22" s="149"/>
      <c r="Q22" s="63"/>
      <c r="R22" s="63">
        <v>6400</v>
      </c>
      <c r="S22" s="63">
        <v>6400</v>
      </c>
      <c r="T22" s="63"/>
      <c r="U22" s="63"/>
      <c r="V22" s="63"/>
      <c r="W22" s="63"/>
    </row>
    <row r="23" ht="20.25" customHeight="1" spans="1:23">
      <c r="A23" s="149" t="str">
        <f t="shared" si="0"/>
        <v>       玉溪市中医医院</v>
      </c>
      <c r="B23" s="149" t="s">
        <v>188</v>
      </c>
      <c r="C23" s="149" t="s">
        <v>189</v>
      </c>
      <c r="D23" s="149" t="s">
        <v>98</v>
      </c>
      <c r="E23" s="149" t="s">
        <v>171</v>
      </c>
      <c r="F23" s="149" t="s">
        <v>198</v>
      </c>
      <c r="G23" s="149" t="s">
        <v>199</v>
      </c>
      <c r="H23" s="152">
        <v>355000</v>
      </c>
      <c r="I23" s="63"/>
      <c r="J23" s="63"/>
      <c r="K23" s="149"/>
      <c r="L23" s="63"/>
      <c r="M23" s="149"/>
      <c r="N23" s="63"/>
      <c r="O23" s="63"/>
      <c r="P23" s="149"/>
      <c r="Q23" s="63"/>
      <c r="R23" s="63">
        <v>355000</v>
      </c>
      <c r="S23" s="63">
        <v>355000</v>
      </c>
      <c r="T23" s="63"/>
      <c r="U23" s="63"/>
      <c r="V23" s="63"/>
      <c r="W23" s="63"/>
    </row>
    <row r="24" ht="20.25" customHeight="1" spans="1:23">
      <c r="A24" s="149" t="str">
        <f t="shared" si="0"/>
        <v>       玉溪市中医医院</v>
      </c>
      <c r="B24" s="149" t="s">
        <v>200</v>
      </c>
      <c r="C24" s="149" t="s">
        <v>201</v>
      </c>
      <c r="D24" s="149" t="s">
        <v>83</v>
      </c>
      <c r="E24" s="149" t="s">
        <v>190</v>
      </c>
      <c r="F24" s="149" t="s">
        <v>191</v>
      </c>
      <c r="G24" s="149" t="s">
        <v>192</v>
      </c>
      <c r="H24" s="152">
        <v>6200000</v>
      </c>
      <c r="I24" s="63">
        <v>6200000</v>
      </c>
      <c r="J24" s="63"/>
      <c r="K24" s="149"/>
      <c r="L24" s="63">
        <v>6200000</v>
      </c>
      <c r="M24" s="149"/>
      <c r="N24" s="63"/>
      <c r="O24" s="63"/>
      <c r="P24" s="149"/>
      <c r="Q24" s="63"/>
      <c r="R24" s="63"/>
      <c r="S24" s="63"/>
      <c r="T24" s="63"/>
      <c r="U24" s="63"/>
      <c r="V24" s="63"/>
      <c r="W24" s="63"/>
    </row>
    <row r="25" ht="20.25" customHeight="1" spans="1:23">
      <c r="A25" s="149" t="str">
        <f t="shared" si="0"/>
        <v>       玉溪市中医医院</v>
      </c>
      <c r="B25" s="149" t="s">
        <v>202</v>
      </c>
      <c r="C25" s="149" t="s">
        <v>203</v>
      </c>
      <c r="D25" s="149" t="s">
        <v>84</v>
      </c>
      <c r="E25" s="149" t="s">
        <v>165</v>
      </c>
      <c r="F25" s="149" t="s">
        <v>166</v>
      </c>
      <c r="G25" s="149" t="s">
        <v>167</v>
      </c>
      <c r="H25" s="152">
        <v>3500000</v>
      </c>
      <c r="I25" s="63">
        <v>3500000</v>
      </c>
      <c r="J25" s="63"/>
      <c r="K25" s="149"/>
      <c r="L25" s="63">
        <v>3500000</v>
      </c>
      <c r="M25" s="149"/>
      <c r="N25" s="63"/>
      <c r="O25" s="63"/>
      <c r="P25" s="149"/>
      <c r="Q25" s="63"/>
      <c r="R25" s="63"/>
      <c r="S25" s="63"/>
      <c r="T25" s="63"/>
      <c r="U25" s="63"/>
      <c r="V25" s="63"/>
      <c r="W25" s="63"/>
    </row>
    <row r="26" ht="20.25" customHeight="1" spans="1:23">
      <c r="A26" s="149" t="str">
        <f t="shared" si="0"/>
        <v>       玉溪市中医医院</v>
      </c>
      <c r="B26" s="149" t="s">
        <v>202</v>
      </c>
      <c r="C26" s="149" t="s">
        <v>203</v>
      </c>
      <c r="D26" s="149" t="s">
        <v>98</v>
      </c>
      <c r="E26" s="149" t="s">
        <v>171</v>
      </c>
      <c r="F26" s="149" t="s">
        <v>172</v>
      </c>
      <c r="G26" s="149" t="s">
        <v>173</v>
      </c>
      <c r="H26" s="152">
        <v>2000000</v>
      </c>
      <c r="I26" s="63">
        <v>2000000</v>
      </c>
      <c r="J26" s="63"/>
      <c r="K26" s="149"/>
      <c r="L26" s="63">
        <v>2000000</v>
      </c>
      <c r="M26" s="149"/>
      <c r="N26" s="63"/>
      <c r="O26" s="63"/>
      <c r="P26" s="149"/>
      <c r="Q26" s="63"/>
      <c r="R26" s="63"/>
      <c r="S26" s="63"/>
      <c r="T26" s="63"/>
      <c r="U26" s="63"/>
      <c r="V26" s="63"/>
      <c r="W26" s="63"/>
    </row>
    <row r="27" ht="20.25" customHeight="1" spans="1:23">
      <c r="A27" s="149" t="str">
        <f t="shared" si="0"/>
        <v>       玉溪市中医医院</v>
      </c>
      <c r="B27" s="149" t="s">
        <v>202</v>
      </c>
      <c r="C27" s="149" t="s">
        <v>203</v>
      </c>
      <c r="D27" s="149" t="s">
        <v>99</v>
      </c>
      <c r="E27" s="149" t="s">
        <v>174</v>
      </c>
      <c r="F27" s="149" t="s">
        <v>175</v>
      </c>
      <c r="G27" s="149" t="s">
        <v>176</v>
      </c>
      <c r="H27" s="152">
        <v>1300000</v>
      </c>
      <c r="I27" s="63">
        <v>1300000</v>
      </c>
      <c r="J27" s="63"/>
      <c r="K27" s="149"/>
      <c r="L27" s="63">
        <v>1300000</v>
      </c>
      <c r="M27" s="149"/>
      <c r="N27" s="63"/>
      <c r="O27" s="63"/>
      <c r="P27" s="149"/>
      <c r="Q27" s="63"/>
      <c r="R27" s="63"/>
      <c r="S27" s="63"/>
      <c r="T27" s="63"/>
      <c r="U27" s="63"/>
      <c r="V27" s="63"/>
      <c r="W27" s="63"/>
    </row>
    <row r="28" ht="20.25" customHeight="1" spans="1:23">
      <c r="A28" s="151" t="s">
        <v>30</v>
      </c>
      <c r="B28" s="151"/>
      <c r="C28" s="151"/>
      <c r="D28" s="151"/>
      <c r="E28" s="151"/>
      <c r="F28" s="151"/>
      <c r="G28" s="151"/>
      <c r="H28" s="63">
        <v>202102200</v>
      </c>
      <c r="I28" s="63">
        <v>13000000</v>
      </c>
      <c r="J28" s="63"/>
      <c r="K28" s="63"/>
      <c r="L28" s="63">
        <v>13000000</v>
      </c>
      <c r="M28" s="63"/>
      <c r="N28" s="63"/>
      <c r="O28" s="63"/>
      <c r="P28" s="63"/>
      <c r="Q28" s="63"/>
      <c r="R28" s="63">
        <v>189102200</v>
      </c>
      <c r="S28" s="63">
        <v>189102200</v>
      </c>
      <c r="T28" s="63"/>
      <c r="U28" s="63"/>
      <c r="V28" s="63"/>
      <c r="W28" s="63"/>
    </row>
  </sheetData>
  <mergeCells count="17">
    <mergeCell ref="A1:W1"/>
    <mergeCell ref="A2:W2"/>
    <mergeCell ref="A3:V3"/>
    <mergeCell ref="H4:W4"/>
    <mergeCell ref="I5:M5"/>
    <mergeCell ref="N5:P5"/>
    <mergeCell ref="R5:W5"/>
    <mergeCell ref="A28:G28"/>
    <mergeCell ref="A4:A6"/>
    <mergeCell ref="B4:B6"/>
    <mergeCell ref="C4:C6"/>
    <mergeCell ref="D4:D6"/>
    <mergeCell ref="E4:E6"/>
    <mergeCell ref="F4:F6"/>
    <mergeCell ref="G4:G6"/>
    <mergeCell ref="H5:H6"/>
    <mergeCell ref="Q5:Q6"/>
  </mergeCells>
  <pageMargins left="0.75" right="0.75" top="1" bottom="1" header="0.5" footer="0.5"/>
  <pageSetup paperSize="1" pageOrder="overThenDown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0"/>
  <sheetViews>
    <sheetView showZeros="0" topLeftCell="A81" workbookViewId="0">
      <selection activeCell="A2" sqref="A2:W2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2:23">
      <c r="B1" s="131"/>
      <c r="E1" s="141"/>
      <c r="F1" s="141"/>
      <c r="G1" s="141"/>
      <c r="H1" s="141"/>
      <c r="K1" s="131"/>
      <c r="N1" s="131"/>
      <c r="O1" s="131"/>
      <c r="P1" s="131"/>
      <c r="U1" s="146"/>
      <c r="W1" s="132" t="s">
        <v>204</v>
      </c>
    </row>
    <row r="2" ht="27.75" customHeight="1" spans="1:23">
      <c r="A2" s="31" t="s">
        <v>205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ht="13.5" customHeight="1" spans="1:23">
      <c r="A3" s="5" t="str">
        <f>"单位名称："&amp;"玉溪市中医医院"</f>
        <v>单位名称：玉溪市中医医院</v>
      </c>
      <c r="B3" s="142" t="str">
        <f>"单位名称："&amp;"玉溪市中医医院"</f>
        <v>单位名称：玉溪市中医医院</v>
      </c>
      <c r="C3" s="142"/>
      <c r="D3" s="142"/>
      <c r="E3" s="142"/>
      <c r="F3" s="142"/>
      <c r="G3" s="142"/>
      <c r="H3" s="142"/>
      <c r="I3" s="142"/>
      <c r="J3" s="7"/>
      <c r="K3" s="7"/>
      <c r="L3" s="7"/>
      <c r="M3" s="7"/>
      <c r="N3" s="7"/>
      <c r="O3" s="7"/>
      <c r="P3" s="7"/>
      <c r="Q3" s="7"/>
      <c r="U3" s="146"/>
      <c r="W3" s="135" t="s">
        <v>2</v>
      </c>
    </row>
    <row r="4" ht="21.75" customHeight="1" spans="1:23">
      <c r="A4" s="9" t="s">
        <v>206</v>
      </c>
      <c r="B4" s="9" t="s">
        <v>136</v>
      </c>
      <c r="C4" s="9" t="s">
        <v>137</v>
      </c>
      <c r="D4" s="9" t="s">
        <v>207</v>
      </c>
      <c r="E4" s="10" t="s">
        <v>138</v>
      </c>
      <c r="F4" s="10" t="s">
        <v>139</v>
      </c>
      <c r="G4" s="10" t="s">
        <v>140</v>
      </c>
      <c r="H4" s="10" t="s">
        <v>141</v>
      </c>
      <c r="I4" s="20" t="s">
        <v>30</v>
      </c>
      <c r="J4" s="20" t="s">
        <v>208</v>
      </c>
      <c r="K4" s="20"/>
      <c r="L4" s="20"/>
      <c r="M4" s="20"/>
      <c r="N4" s="20" t="s">
        <v>143</v>
      </c>
      <c r="O4" s="20"/>
      <c r="P4" s="20"/>
      <c r="Q4" s="10" t="s">
        <v>36</v>
      </c>
      <c r="R4" s="11" t="s">
        <v>209</v>
      </c>
      <c r="S4" s="12"/>
      <c r="T4" s="12"/>
      <c r="U4" s="12"/>
      <c r="V4" s="12"/>
      <c r="W4" s="13"/>
    </row>
    <row r="5" ht="21.75" customHeight="1" spans="1:23">
      <c r="A5" s="14"/>
      <c r="B5" s="14"/>
      <c r="C5" s="14"/>
      <c r="D5" s="14"/>
      <c r="E5" s="15"/>
      <c r="F5" s="15"/>
      <c r="G5" s="15"/>
      <c r="H5" s="15"/>
      <c r="I5" s="20"/>
      <c r="J5" s="145" t="s">
        <v>33</v>
      </c>
      <c r="K5" s="145"/>
      <c r="L5" s="145" t="s">
        <v>34</v>
      </c>
      <c r="M5" s="145" t="s">
        <v>35</v>
      </c>
      <c r="N5" s="10" t="s">
        <v>33</v>
      </c>
      <c r="O5" s="10" t="s">
        <v>34</v>
      </c>
      <c r="P5" s="10" t="s">
        <v>35</v>
      </c>
      <c r="Q5" s="15"/>
      <c r="R5" s="10" t="s">
        <v>32</v>
      </c>
      <c r="S5" s="10" t="s">
        <v>39</v>
      </c>
      <c r="T5" s="10" t="s">
        <v>149</v>
      </c>
      <c r="U5" s="10" t="s">
        <v>41</v>
      </c>
      <c r="V5" s="10" t="s">
        <v>42</v>
      </c>
      <c r="W5" s="10" t="s">
        <v>43</v>
      </c>
    </row>
    <row r="6" ht="40.5" customHeight="1" spans="1:23">
      <c r="A6" s="17"/>
      <c r="B6" s="17"/>
      <c r="C6" s="17"/>
      <c r="D6" s="17"/>
      <c r="E6" s="18"/>
      <c r="F6" s="18"/>
      <c r="G6" s="18"/>
      <c r="H6" s="18"/>
      <c r="I6" s="20"/>
      <c r="J6" s="145" t="s">
        <v>32</v>
      </c>
      <c r="K6" s="145" t="s">
        <v>210</v>
      </c>
      <c r="L6" s="145"/>
      <c r="M6" s="145"/>
      <c r="N6" s="18"/>
      <c r="O6" s="18"/>
      <c r="P6" s="18"/>
      <c r="Q6" s="18"/>
      <c r="R6" s="18"/>
      <c r="S6" s="18"/>
      <c r="T6" s="18"/>
      <c r="U6" s="19"/>
      <c r="V6" s="18"/>
      <c r="W6" s="18"/>
    </row>
    <row r="7" ht="15" customHeight="1" spans="1:23">
      <c r="A7" s="143">
        <v>1</v>
      </c>
      <c r="B7" s="143">
        <v>2</v>
      </c>
      <c r="C7" s="143">
        <v>3</v>
      </c>
      <c r="D7" s="143">
        <v>4</v>
      </c>
      <c r="E7" s="143">
        <v>5</v>
      </c>
      <c r="F7" s="143">
        <v>6</v>
      </c>
      <c r="G7" s="143">
        <v>7</v>
      </c>
      <c r="H7" s="143">
        <v>8</v>
      </c>
      <c r="I7" s="143">
        <v>9</v>
      </c>
      <c r="J7" s="143">
        <v>10</v>
      </c>
      <c r="K7" s="143">
        <v>11</v>
      </c>
      <c r="L7" s="143">
        <v>12</v>
      </c>
      <c r="M7" s="143">
        <v>13</v>
      </c>
      <c r="N7" s="143">
        <v>14</v>
      </c>
      <c r="O7" s="143">
        <v>15</v>
      </c>
      <c r="P7" s="143">
        <v>16</v>
      </c>
      <c r="Q7" s="143">
        <v>17</v>
      </c>
      <c r="R7" s="143">
        <v>18</v>
      </c>
      <c r="S7" s="143">
        <v>19</v>
      </c>
      <c r="T7" s="143">
        <v>20</v>
      </c>
      <c r="U7" s="143">
        <v>21</v>
      </c>
      <c r="V7" s="143">
        <v>22</v>
      </c>
      <c r="W7" s="143">
        <v>23</v>
      </c>
    </row>
    <row r="8" ht="32.9" customHeight="1" spans="1:23">
      <c r="A8" s="68"/>
      <c r="B8" s="144"/>
      <c r="C8" s="68" t="s">
        <v>211</v>
      </c>
      <c r="D8" s="68"/>
      <c r="E8" s="68"/>
      <c r="F8" s="68"/>
      <c r="G8" s="68"/>
      <c r="H8" s="68"/>
      <c r="I8" s="44">
        <v>266045166</v>
      </c>
      <c r="J8" s="44"/>
      <c r="K8" s="44"/>
      <c r="L8" s="44"/>
      <c r="M8" s="44"/>
      <c r="N8" s="44"/>
      <c r="O8" s="44"/>
      <c r="P8" s="44"/>
      <c r="Q8" s="44"/>
      <c r="R8" s="44">
        <v>266045166</v>
      </c>
      <c r="S8" s="44">
        <v>266045166</v>
      </c>
      <c r="T8" s="44"/>
      <c r="U8" s="44"/>
      <c r="V8" s="44"/>
      <c r="W8" s="44"/>
    </row>
    <row r="9" ht="32.9" customHeight="1" spans="1:23">
      <c r="A9" s="68" t="s">
        <v>212</v>
      </c>
      <c r="B9" s="144" t="s">
        <v>213</v>
      </c>
      <c r="C9" s="68" t="s">
        <v>211</v>
      </c>
      <c r="D9" s="68" t="s">
        <v>64</v>
      </c>
      <c r="E9" s="68" t="s">
        <v>92</v>
      </c>
      <c r="F9" s="68" t="s">
        <v>156</v>
      </c>
      <c r="G9" s="68" t="s">
        <v>214</v>
      </c>
      <c r="H9" s="68" t="s">
        <v>215</v>
      </c>
      <c r="I9" s="44">
        <v>125100</v>
      </c>
      <c r="J9" s="44"/>
      <c r="K9" s="44"/>
      <c r="L9" s="44"/>
      <c r="M9" s="44"/>
      <c r="N9" s="44"/>
      <c r="O9" s="44"/>
      <c r="P9" s="44"/>
      <c r="Q9" s="44"/>
      <c r="R9" s="44">
        <v>125100</v>
      </c>
      <c r="S9" s="44">
        <v>125100</v>
      </c>
      <c r="T9" s="44"/>
      <c r="U9" s="44"/>
      <c r="V9" s="44"/>
      <c r="W9" s="44"/>
    </row>
    <row r="10" ht="32.9" customHeight="1" spans="1:23">
      <c r="A10" s="68" t="s">
        <v>212</v>
      </c>
      <c r="B10" s="144" t="s">
        <v>213</v>
      </c>
      <c r="C10" s="68" t="s">
        <v>211</v>
      </c>
      <c r="D10" s="68" t="s">
        <v>64</v>
      </c>
      <c r="E10" s="68" t="s">
        <v>92</v>
      </c>
      <c r="F10" s="68" t="s">
        <v>156</v>
      </c>
      <c r="G10" s="68" t="s">
        <v>216</v>
      </c>
      <c r="H10" s="68" t="s">
        <v>217</v>
      </c>
      <c r="I10" s="44">
        <v>400000</v>
      </c>
      <c r="J10" s="44"/>
      <c r="K10" s="44"/>
      <c r="L10" s="44"/>
      <c r="M10" s="44"/>
      <c r="N10" s="44"/>
      <c r="O10" s="44"/>
      <c r="P10" s="44"/>
      <c r="Q10" s="44"/>
      <c r="R10" s="44">
        <v>400000</v>
      </c>
      <c r="S10" s="44">
        <v>400000</v>
      </c>
      <c r="T10" s="44"/>
      <c r="U10" s="44"/>
      <c r="V10" s="44"/>
      <c r="W10" s="44"/>
    </row>
    <row r="11" ht="32.9" customHeight="1" spans="1:23">
      <c r="A11" s="68" t="s">
        <v>212</v>
      </c>
      <c r="B11" s="144" t="s">
        <v>213</v>
      </c>
      <c r="C11" s="68" t="s">
        <v>211</v>
      </c>
      <c r="D11" s="68" t="s">
        <v>64</v>
      </c>
      <c r="E11" s="68" t="s">
        <v>92</v>
      </c>
      <c r="F11" s="68" t="s">
        <v>156</v>
      </c>
      <c r="G11" s="68" t="s">
        <v>218</v>
      </c>
      <c r="H11" s="68" t="s">
        <v>219</v>
      </c>
      <c r="I11" s="44">
        <v>930000</v>
      </c>
      <c r="J11" s="44"/>
      <c r="K11" s="44"/>
      <c r="L11" s="44"/>
      <c r="M11" s="44"/>
      <c r="N11" s="44"/>
      <c r="O11" s="44"/>
      <c r="P11" s="44"/>
      <c r="Q11" s="44"/>
      <c r="R11" s="44">
        <v>930000</v>
      </c>
      <c r="S11" s="44">
        <v>930000</v>
      </c>
      <c r="T11" s="44"/>
      <c r="U11" s="44"/>
      <c r="V11" s="44"/>
      <c r="W11" s="44"/>
    </row>
    <row r="12" ht="32.9" customHeight="1" spans="1:23">
      <c r="A12" s="68" t="s">
        <v>212</v>
      </c>
      <c r="B12" s="144" t="s">
        <v>213</v>
      </c>
      <c r="C12" s="68" t="s">
        <v>211</v>
      </c>
      <c r="D12" s="68" t="s">
        <v>64</v>
      </c>
      <c r="E12" s="68" t="s">
        <v>92</v>
      </c>
      <c r="F12" s="68" t="s">
        <v>156</v>
      </c>
      <c r="G12" s="68" t="s">
        <v>220</v>
      </c>
      <c r="H12" s="68" t="s">
        <v>221</v>
      </c>
      <c r="I12" s="44">
        <v>2000000</v>
      </c>
      <c r="J12" s="44"/>
      <c r="K12" s="44"/>
      <c r="L12" s="44"/>
      <c r="M12" s="44"/>
      <c r="N12" s="44"/>
      <c r="O12" s="44"/>
      <c r="P12" s="44"/>
      <c r="Q12" s="44"/>
      <c r="R12" s="44">
        <v>2000000</v>
      </c>
      <c r="S12" s="44">
        <v>2000000</v>
      </c>
      <c r="T12" s="44"/>
      <c r="U12" s="44"/>
      <c r="V12" s="44"/>
      <c r="W12" s="44"/>
    </row>
    <row r="13" ht="32.9" customHeight="1" spans="1:23">
      <c r="A13" s="68" t="s">
        <v>212</v>
      </c>
      <c r="B13" s="144" t="s">
        <v>213</v>
      </c>
      <c r="C13" s="68" t="s">
        <v>211</v>
      </c>
      <c r="D13" s="68" t="s">
        <v>64</v>
      </c>
      <c r="E13" s="68" t="s">
        <v>92</v>
      </c>
      <c r="F13" s="68" t="s">
        <v>156</v>
      </c>
      <c r="G13" s="68" t="s">
        <v>222</v>
      </c>
      <c r="H13" s="68" t="s">
        <v>223</v>
      </c>
      <c r="I13" s="44">
        <v>90000</v>
      </c>
      <c r="J13" s="44"/>
      <c r="K13" s="44"/>
      <c r="L13" s="44"/>
      <c r="M13" s="44"/>
      <c r="N13" s="44"/>
      <c r="O13" s="44"/>
      <c r="P13" s="44"/>
      <c r="Q13" s="44"/>
      <c r="R13" s="44">
        <v>90000</v>
      </c>
      <c r="S13" s="44">
        <v>90000</v>
      </c>
      <c r="T13" s="44"/>
      <c r="U13" s="44"/>
      <c r="V13" s="44"/>
      <c r="W13" s="44"/>
    </row>
    <row r="14" ht="32.9" customHeight="1" spans="1:23">
      <c r="A14" s="68" t="s">
        <v>212</v>
      </c>
      <c r="B14" s="144" t="s">
        <v>213</v>
      </c>
      <c r="C14" s="68" t="s">
        <v>211</v>
      </c>
      <c r="D14" s="68" t="s">
        <v>64</v>
      </c>
      <c r="E14" s="68" t="s">
        <v>92</v>
      </c>
      <c r="F14" s="68" t="s">
        <v>156</v>
      </c>
      <c r="G14" s="68" t="s">
        <v>224</v>
      </c>
      <c r="H14" s="68" t="s">
        <v>225</v>
      </c>
      <c r="I14" s="44">
        <v>4818404</v>
      </c>
      <c r="J14" s="44"/>
      <c r="K14" s="44"/>
      <c r="L14" s="44"/>
      <c r="M14" s="44"/>
      <c r="N14" s="44"/>
      <c r="O14" s="44"/>
      <c r="P14" s="44"/>
      <c r="Q14" s="44"/>
      <c r="R14" s="44">
        <v>4818404</v>
      </c>
      <c r="S14" s="44">
        <v>4818404</v>
      </c>
      <c r="T14" s="44"/>
      <c r="U14" s="44"/>
      <c r="V14" s="44"/>
      <c r="W14" s="44"/>
    </row>
    <row r="15" ht="32.9" customHeight="1" spans="1:23">
      <c r="A15" s="68" t="s">
        <v>212</v>
      </c>
      <c r="B15" s="144" t="s">
        <v>213</v>
      </c>
      <c r="C15" s="68" t="s">
        <v>211</v>
      </c>
      <c r="D15" s="68" t="s">
        <v>64</v>
      </c>
      <c r="E15" s="68" t="s">
        <v>92</v>
      </c>
      <c r="F15" s="68" t="s">
        <v>156</v>
      </c>
      <c r="G15" s="68" t="s">
        <v>226</v>
      </c>
      <c r="H15" s="68" t="s">
        <v>227</v>
      </c>
      <c r="I15" s="44">
        <v>250000</v>
      </c>
      <c r="J15" s="44"/>
      <c r="K15" s="44"/>
      <c r="L15" s="44"/>
      <c r="M15" s="44"/>
      <c r="N15" s="44"/>
      <c r="O15" s="44"/>
      <c r="P15" s="44"/>
      <c r="Q15" s="44"/>
      <c r="R15" s="44">
        <v>250000</v>
      </c>
      <c r="S15" s="44">
        <v>250000</v>
      </c>
      <c r="T15" s="44"/>
      <c r="U15" s="44"/>
      <c r="V15" s="44"/>
      <c r="W15" s="44"/>
    </row>
    <row r="16" ht="32.9" customHeight="1" spans="1:23">
      <c r="A16" s="68" t="s">
        <v>212</v>
      </c>
      <c r="B16" s="144" t="s">
        <v>213</v>
      </c>
      <c r="C16" s="68" t="s">
        <v>211</v>
      </c>
      <c r="D16" s="68" t="s">
        <v>64</v>
      </c>
      <c r="E16" s="68" t="s">
        <v>92</v>
      </c>
      <c r="F16" s="68" t="s">
        <v>156</v>
      </c>
      <c r="G16" s="68" t="s">
        <v>228</v>
      </c>
      <c r="H16" s="68" t="s">
        <v>229</v>
      </c>
      <c r="I16" s="44">
        <v>8130100</v>
      </c>
      <c r="J16" s="44"/>
      <c r="K16" s="44"/>
      <c r="L16" s="44"/>
      <c r="M16" s="44"/>
      <c r="N16" s="44"/>
      <c r="O16" s="44"/>
      <c r="P16" s="44"/>
      <c r="Q16" s="44"/>
      <c r="R16" s="44">
        <v>8130100</v>
      </c>
      <c r="S16" s="44">
        <v>8130100</v>
      </c>
      <c r="T16" s="44"/>
      <c r="U16" s="44"/>
      <c r="V16" s="44"/>
      <c r="W16" s="44"/>
    </row>
    <row r="17" ht="32.9" customHeight="1" spans="1:23">
      <c r="A17" s="68" t="s">
        <v>212</v>
      </c>
      <c r="B17" s="144" t="s">
        <v>213</v>
      </c>
      <c r="C17" s="68" t="s">
        <v>211</v>
      </c>
      <c r="D17" s="68" t="s">
        <v>64</v>
      </c>
      <c r="E17" s="68" t="s">
        <v>92</v>
      </c>
      <c r="F17" s="68" t="s">
        <v>156</v>
      </c>
      <c r="G17" s="68" t="s">
        <v>230</v>
      </c>
      <c r="H17" s="68" t="s">
        <v>231</v>
      </c>
      <c r="I17" s="44">
        <v>3890000</v>
      </c>
      <c r="J17" s="44"/>
      <c r="K17" s="44"/>
      <c r="L17" s="44"/>
      <c r="M17" s="44"/>
      <c r="N17" s="44"/>
      <c r="O17" s="44"/>
      <c r="P17" s="44"/>
      <c r="Q17" s="44"/>
      <c r="R17" s="44">
        <v>3890000</v>
      </c>
      <c r="S17" s="44">
        <v>3890000</v>
      </c>
      <c r="T17" s="44"/>
      <c r="U17" s="44"/>
      <c r="V17" s="44"/>
      <c r="W17" s="44"/>
    </row>
    <row r="18" ht="32.9" customHeight="1" spans="1:23">
      <c r="A18" s="68" t="s">
        <v>212</v>
      </c>
      <c r="B18" s="144" t="s">
        <v>213</v>
      </c>
      <c r="C18" s="68" t="s">
        <v>211</v>
      </c>
      <c r="D18" s="68" t="s">
        <v>64</v>
      </c>
      <c r="E18" s="68" t="s">
        <v>92</v>
      </c>
      <c r="F18" s="68" t="s">
        <v>156</v>
      </c>
      <c r="G18" s="68" t="s">
        <v>232</v>
      </c>
      <c r="H18" s="68" t="s">
        <v>233</v>
      </c>
      <c r="I18" s="44">
        <v>20000</v>
      </c>
      <c r="J18" s="44"/>
      <c r="K18" s="44"/>
      <c r="L18" s="44"/>
      <c r="M18" s="44"/>
      <c r="N18" s="44"/>
      <c r="O18" s="44"/>
      <c r="P18" s="44"/>
      <c r="Q18" s="44"/>
      <c r="R18" s="44">
        <v>20000</v>
      </c>
      <c r="S18" s="44">
        <v>20000</v>
      </c>
      <c r="T18" s="44"/>
      <c r="U18" s="44"/>
      <c r="V18" s="44"/>
      <c r="W18" s="44"/>
    </row>
    <row r="19" ht="32.9" customHeight="1" spans="1:23">
      <c r="A19" s="68" t="s">
        <v>212</v>
      </c>
      <c r="B19" s="144" t="s">
        <v>213</v>
      </c>
      <c r="C19" s="68" t="s">
        <v>211</v>
      </c>
      <c r="D19" s="68" t="s">
        <v>64</v>
      </c>
      <c r="E19" s="68" t="s">
        <v>92</v>
      </c>
      <c r="F19" s="68" t="s">
        <v>156</v>
      </c>
      <c r="G19" s="68" t="s">
        <v>234</v>
      </c>
      <c r="H19" s="68" t="s">
        <v>235</v>
      </c>
      <c r="I19" s="44">
        <v>2579487</v>
      </c>
      <c r="J19" s="44"/>
      <c r="K19" s="44"/>
      <c r="L19" s="44"/>
      <c r="M19" s="44"/>
      <c r="N19" s="44"/>
      <c r="O19" s="44"/>
      <c r="P19" s="44"/>
      <c r="Q19" s="44"/>
      <c r="R19" s="44">
        <v>2579487</v>
      </c>
      <c r="S19" s="44">
        <v>2579487</v>
      </c>
      <c r="T19" s="44"/>
      <c r="U19" s="44"/>
      <c r="V19" s="44"/>
      <c r="W19" s="44"/>
    </row>
    <row r="20" ht="32.9" customHeight="1" spans="1:23">
      <c r="A20" s="68" t="s">
        <v>212</v>
      </c>
      <c r="B20" s="144" t="s">
        <v>213</v>
      </c>
      <c r="C20" s="68" t="s">
        <v>211</v>
      </c>
      <c r="D20" s="68" t="s">
        <v>64</v>
      </c>
      <c r="E20" s="68" t="s">
        <v>92</v>
      </c>
      <c r="F20" s="68" t="s">
        <v>156</v>
      </c>
      <c r="G20" s="68" t="s">
        <v>236</v>
      </c>
      <c r="H20" s="68" t="s">
        <v>130</v>
      </c>
      <c r="I20" s="44">
        <v>20000</v>
      </c>
      <c r="J20" s="44"/>
      <c r="K20" s="44"/>
      <c r="L20" s="44"/>
      <c r="M20" s="44"/>
      <c r="N20" s="44"/>
      <c r="O20" s="44"/>
      <c r="P20" s="44"/>
      <c r="Q20" s="44"/>
      <c r="R20" s="44">
        <v>20000</v>
      </c>
      <c r="S20" s="44">
        <v>20000</v>
      </c>
      <c r="T20" s="44"/>
      <c r="U20" s="44"/>
      <c r="V20" s="44"/>
      <c r="W20" s="44"/>
    </row>
    <row r="21" ht="32.9" customHeight="1" spans="1:23">
      <c r="A21" s="68" t="s">
        <v>212</v>
      </c>
      <c r="B21" s="144" t="s">
        <v>213</v>
      </c>
      <c r="C21" s="68" t="s">
        <v>211</v>
      </c>
      <c r="D21" s="68" t="s">
        <v>64</v>
      </c>
      <c r="E21" s="68" t="s">
        <v>92</v>
      </c>
      <c r="F21" s="68" t="s">
        <v>156</v>
      </c>
      <c r="G21" s="68" t="s">
        <v>237</v>
      </c>
      <c r="H21" s="68" t="s">
        <v>238</v>
      </c>
      <c r="I21" s="44">
        <v>155126000</v>
      </c>
      <c r="J21" s="44"/>
      <c r="K21" s="44"/>
      <c r="L21" s="44"/>
      <c r="M21" s="44"/>
      <c r="N21" s="44"/>
      <c r="O21" s="44"/>
      <c r="P21" s="44"/>
      <c r="Q21" s="44"/>
      <c r="R21" s="44">
        <v>155126000</v>
      </c>
      <c r="S21" s="44">
        <v>155126000</v>
      </c>
      <c r="T21" s="44"/>
      <c r="U21" s="44"/>
      <c r="V21" s="44"/>
      <c r="W21" s="44"/>
    </row>
    <row r="22" ht="32.9" customHeight="1" spans="1:23">
      <c r="A22" s="68" t="s">
        <v>212</v>
      </c>
      <c r="B22" s="144" t="s">
        <v>213</v>
      </c>
      <c r="C22" s="68" t="s">
        <v>211</v>
      </c>
      <c r="D22" s="68" t="s">
        <v>64</v>
      </c>
      <c r="E22" s="68" t="s">
        <v>92</v>
      </c>
      <c r="F22" s="68" t="s">
        <v>156</v>
      </c>
      <c r="G22" s="68" t="s">
        <v>239</v>
      </c>
      <c r="H22" s="68" t="s">
        <v>240</v>
      </c>
      <c r="I22" s="44">
        <v>654400</v>
      </c>
      <c r="J22" s="44"/>
      <c r="K22" s="44"/>
      <c r="L22" s="44"/>
      <c r="M22" s="44"/>
      <c r="N22" s="44"/>
      <c r="O22" s="44"/>
      <c r="P22" s="44"/>
      <c r="Q22" s="44"/>
      <c r="R22" s="44">
        <v>654400</v>
      </c>
      <c r="S22" s="44">
        <v>654400</v>
      </c>
      <c r="T22" s="44"/>
      <c r="U22" s="44"/>
      <c r="V22" s="44"/>
      <c r="W22" s="44"/>
    </row>
    <row r="23" ht="32.9" customHeight="1" spans="1:23">
      <c r="A23" s="68" t="s">
        <v>212</v>
      </c>
      <c r="B23" s="144" t="s">
        <v>213</v>
      </c>
      <c r="C23" s="68" t="s">
        <v>211</v>
      </c>
      <c r="D23" s="68" t="s">
        <v>64</v>
      </c>
      <c r="E23" s="68" t="s">
        <v>92</v>
      </c>
      <c r="F23" s="68" t="s">
        <v>156</v>
      </c>
      <c r="G23" s="68" t="s">
        <v>241</v>
      </c>
      <c r="H23" s="68" t="s">
        <v>242</v>
      </c>
      <c r="I23" s="44">
        <v>96000</v>
      </c>
      <c r="J23" s="44"/>
      <c r="K23" s="44"/>
      <c r="L23" s="44"/>
      <c r="M23" s="44"/>
      <c r="N23" s="44"/>
      <c r="O23" s="44"/>
      <c r="P23" s="44"/>
      <c r="Q23" s="44"/>
      <c r="R23" s="44">
        <v>96000</v>
      </c>
      <c r="S23" s="44">
        <v>96000</v>
      </c>
      <c r="T23" s="44"/>
      <c r="U23" s="44"/>
      <c r="V23" s="44"/>
      <c r="W23" s="44"/>
    </row>
    <row r="24" ht="32.9" customHeight="1" spans="1:23">
      <c r="A24" s="68" t="s">
        <v>212</v>
      </c>
      <c r="B24" s="144" t="s">
        <v>213</v>
      </c>
      <c r="C24" s="68" t="s">
        <v>211</v>
      </c>
      <c r="D24" s="68" t="s">
        <v>64</v>
      </c>
      <c r="E24" s="68" t="s">
        <v>92</v>
      </c>
      <c r="F24" s="68" t="s">
        <v>156</v>
      </c>
      <c r="G24" s="68" t="s">
        <v>243</v>
      </c>
      <c r="H24" s="68" t="s">
        <v>244</v>
      </c>
      <c r="I24" s="44">
        <v>1150000</v>
      </c>
      <c r="J24" s="44"/>
      <c r="K24" s="44"/>
      <c r="L24" s="44"/>
      <c r="M24" s="44"/>
      <c r="N24" s="44"/>
      <c r="O24" s="44"/>
      <c r="P24" s="44"/>
      <c r="Q24" s="44"/>
      <c r="R24" s="44">
        <v>1150000</v>
      </c>
      <c r="S24" s="44">
        <v>1150000</v>
      </c>
      <c r="T24" s="44"/>
      <c r="U24" s="44"/>
      <c r="V24" s="44"/>
      <c r="W24" s="44"/>
    </row>
    <row r="25" ht="32.9" customHeight="1" spans="1:23">
      <c r="A25" s="68" t="s">
        <v>212</v>
      </c>
      <c r="B25" s="144" t="s">
        <v>213</v>
      </c>
      <c r="C25" s="68" t="s">
        <v>211</v>
      </c>
      <c r="D25" s="68" t="s">
        <v>64</v>
      </c>
      <c r="E25" s="68" t="s">
        <v>92</v>
      </c>
      <c r="F25" s="68" t="s">
        <v>156</v>
      </c>
      <c r="G25" s="68" t="s">
        <v>245</v>
      </c>
      <c r="H25" s="68" t="s">
        <v>246</v>
      </c>
      <c r="I25" s="44">
        <v>1370000</v>
      </c>
      <c r="J25" s="44"/>
      <c r="K25" s="44"/>
      <c r="L25" s="44"/>
      <c r="M25" s="44"/>
      <c r="N25" s="44"/>
      <c r="O25" s="44"/>
      <c r="P25" s="44"/>
      <c r="Q25" s="44"/>
      <c r="R25" s="44">
        <v>1370000</v>
      </c>
      <c r="S25" s="44">
        <v>1370000</v>
      </c>
      <c r="T25" s="44"/>
      <c r="U25" s="44"/>
      <c r="V25" s="44"/>
      <c r="W25" s="44"/>
    </row>
    <row r="26" ht="32.9" customHeight="1" spans="1:23">
      <c r="A26" s="68" t="s">
        <v>212</v>
      </c>
      <c r="B26" s="144" t="s">
        <v>213</v>
      </c>
      <c r="C26" s="68" t="s">
        <v>211</v>
      </c>
      <c r="D26" s="68" t="s">
        <v>64</v>
      </c>
      <c r="E26" s="68" t="s">
        <v>92</v>
      </c>
      <c r="F26" s="68" t="s">
        <v>156</v>
      </c>
      <c r="G26" s="68" t="s">
        <v>247</v>
      </c>
      <c r="H26" s="68" t="s">
        <v>248</v>
      </c>
      <c r="I26" s="44">
        <v>150000</v>
      </c>
      <c r="J26" s="44"/>
      <c r="K26" s="44"/>
      <c r="L26" s="44"/>
      <c r="M26" s="44"/>
      <c r="N26" s="44"/>
      <c r="O26" s="44"/>
      <c r="P26" s="44"/>
      <c r="Q26" s="44"/>
      <c r="R26" s="44">
        <v>150000</v>
      </c>
      <c r="S26" s="44">
        <v>150000</v>
      </c>
      <c r="T26" s="44"/>
      <c r="U26" s="44"/>
      <c r="V26" s="44"/>
      <c r="W26" s="44"/>
    </row>
    <row r="27" ht="32.9" customHeight="1" spans="1:23">
      <c r="A27" s="68" t="s">
        <v>212</v>
      </c>
      <c r="B27" s="144" t="s">
        <v>213</v>
      </c>
      <c r="C27" s="68" t="s">
        <v>211</v>
      </c>
      <c r="D27" s="68" t="s">
        <v>64</v>
      </c>
      <c r="E27" s="68" t="s">
        <v>92</v>
      </c>
      <c r="F27" s="68" t="s">
        <v>156</v>
      </c>
      <c r="G27" s="68" t="s">
        <v>249</v>
      </c>
      <c r="H27" s="68" t="s">
        <v>250</v>
      </c>
      <c r="I27" s="44">
        <v>25000</v>
      </c>
      <c r="J27" s="44"/>
      <c r="K27" s="44"/>
      <c r="L27" s="44"/>
      <c r="M27" s="44"/>
      <c r="N27" s="44"/>
      <c r="O27" s="44"/>
      <c r="P27" s="44"/>
      <c r="Q27" s="44"/>
      <c r="R27" s="44">
        <v>25000</v>
      </c>
      <c r="S27" s="44">
        <v>25000</v>
      </c>
      <c r="T27" s="44"/>
      <c r="U27" s="44"/>
      <c r="V27" s="44"/>
      <c r="W27" s="44"/>
    </row>
    <row r="28" ht="32.9" customHeight="1" spans="1:23">
      <c r="A28" s="68" t="s">
        <v>212</v>
      </c>
      <c r="B28" s="144" t="s">
        <v>213</v>
      </c>
      <c r="C28" s="68" t="s">
        <v>211</v>
      </c>
      <c r="D28" s="68" t="s">
        <v>64</v>
      </c>
      <c r="E28" s="68" t="s">
        <v>92</v>
      </c>
      <c r="F28" s="68" t="s">
        <v>156</v>
      </c>
      <c r="G28" s="68" t="s">
        <v>251</v>
      </c>
      <c r="H28" s="68" t="s">
        <v>252</v>
      </c>
      <c r="I28" s="44">
        <v>60000</v>
      </c>
      <c r="J28" s="44"/>
      <c r="K28" s="44"/>
      <c r="L28" s="44"/>
      <c r="M28" s="44"/>
      <c r="N28" s="44"/>
      <c r="O28" s="44"/>
      <c r="P28" s="44"/>
      <c r="Q28" s="44"/>
      <c r="R28" s="44">
        <v>60000</v>
      </c>
      <c r="S28" s="44">
        <v>60000</v>
      </c>
      <c r="T28" s="44"/>
      <c r="U28" s="44"/>
      <c r="V28" s="44"/>
      <c r="W28" s="44"/>
    </row>
    <row r="29" ht="32.9" customHeight="1" spans="1:23">
      <c r="A29" s="68" t="s">
        <v>212</v>
      </c>
      <c r="B29" s="144" t="s">
        <v>213</v>
      </c>
      <c r="C29" s="68" t="s">
        <v>211</v>
      </c>
      <c r="D29" s="68" t="s">
        <v>64</v>
      </c>
      <c r="E29" s="68" t="s">
        <v>92</v>
      </c>
      <c r="F29" s="68" t="s">
        <v>156</v>
      </c>
      <c r="G29" s="68" t="s">
        <v>253</v>
      </c>
      <c r="H29" s="68" t="s">
        <v>254</v>
      </c>
      <c r="I29" s="44">
        <v>17346475</v>
      </c>
      <c r="J29" s="44"/>
      <c r="K29" s="44"/>
      <c r="L29" s="44"/>
      <c r="M29" s="44"/>
      <c r="N29" s="44"/>
      <c r="O29" s="44"/>
      <c r="P29" s="44"/>
      <c r="Q29" s="44"/>
      <c r="R29" s="44">
        <v>17346475</v>
      </c>
      <c r="S29" s="44">
        <v>17346475</v>
      </c>
      <c r="T29" s="44"/>
      <c r="U29" s="44"/>
      <c r="V29" s="44"/>
      <c r="W29" s="44"/>
    </row>
    <row r="30" ht="32.9" customHeight="1" spans="1:23">
      <c r="A30" s="68" t="s">
        <v>212</v>
      </c>
      <c r="B30" s="144" t="s">
        <v>213</v>
      </c>
      <c r="C30" s="68" t="s">
        <v>211</v>
      </c>
      <c r="D30" s="68" t="s">
        <v>64</v>
      </c>
      <c r="E30" s="68" t="s">
        <v>92</v>
      </c>
      <c r="F30" s="68" t="s">
        <v>156</v>
      </c>
      <c r="G30" s="68" t="s">
        <v>255</v>
      </c>
      <c r="H30" s="68" t="s">
        <v>256</v>
      </c>
      <c r="I30" s="44">
        <v>15000000</v>
      </c>
      <c r="J30" s="44"/>
      <c r="K30" s="44"/>
      <c r="L30" s="44"/>
      <c r="M30" s="44"/>
      <c r="N30" s="44"/>
      <c r="O30" s="44"/>
      <c r="P30" s="44"/>
      <c r="Q30" s="44"/>
      <c r="R30" s="44">
        <v>15000000</v>
      </c>
      <c r="S30" s="44">
        <v>15000000</v>
      </c>
      <c r="T30" s="44"/>
      <c r="U30" s="44"/>
      <c r="V30" s="44"/>
      <c r="W30" s="44"/>
    </row>
    <row r="31" ht="32.9" customHeight="1" spans="1:23">
      <c r="A31" s="68" t="s">
        <v>212</v>
      </c>
      <c r="B31" s="144" t="s">
        <v>213</v>
      </c>
      <c r="C31" s="68" t="s">
        <v>211</v>
      </c>
      <c r="D31" s="68" t="s">
        <v>64</v>
      </c>
      <c r="E31" s="68" t="s">
        <v>92</v>
      </c>
      <c r="F31" s="68" t="s">
        <v>156</v>
      </c>
      <c r="G31" s="68" t="s">
        <v>257</v>
      </c>
      <c r="H31" s="68" t="s">
        <v>258</v>
      </c>
      <c r="I31" s="44">
        <v>1914200</v>
      </c>
      <c r="J31" s="44"/>
      <c r="K31" s="44"/>
      <c r="L31" s="44"/>
      <c r="M31" s="44"/>
      <c r="N31" s="44"/>
      <c r="O31" s="44"/>
      <c r="P31" s="44"/>
      <c r="Q31" s="44"/>
      <c r="R31" s="44">
        <v>1914200</v>
      </c>
      <c r="S31" s="44">
        <v>1914200</v>
      </c>
      <c r="T31" s="44"/>
      <c r="U31" s="44"/>
      <c r="V31" s="44"/>
      <c r="W31" s="44"/>
    </row>
    <row r="32" ht="32.9" customHeight="1" spans="1:23">
      <c r="A32" s="68" t="s">
        <v>212</v>
      </c>
      <c r="B32" s="144" t="s">
        <v>213</v>
      </c>
      <c r="C32" s="68" t="s">
        <v>211</v>
      </c>
      <c r="D32" s="68" t="s">
        <v>64</v>
      </c>
      <c r="E32" s="68" t="s">
        <v>92</v>
      </c>
      <c r="F32" s="68" t="s">
        <v>156</v>
      </c>
      <c r="G32" s="68" t="s">
        <v>259</v>
      </c>
      <c r="H32" s="68" t="s">
        <v>260</v>
      </c>
      <c r="I32" s="44">
        <v>36200000</v>
      </c>
      <c r="J32" s="44"/>
      <c r="K32" s="44"/>
      <c r="L32" s="44"/>
      <c r="M32" s="44"/>
      <c r="N32" s="44"/>
      <c r="O32" s="44"/>
      <c r="P32" s="44"/>
      <c r="Q32" s="44"/>
      <c r="R32" s="44">
        <v>36200000</v>
      </c>
      <c r="S32" s="44">
        <v>36200000</v>
      </c>
      <c r="T32" s="44"/>
      <c r="U32" s="44"/>
      <c r="V32" s="44"/>
      <c r="W32" s="44"/>
    </row>
    <row r="33" ht="32.9" customHeight="1" spans="1:23">
      <c r="A33" s="68" t="s">
        <v>212</v>
      </c>
      <c r="B33" s="144" t="s">
        <v>213</v>
      </c>
      <c r="C33" s="68" t="s">
        <v>211</v>
      </c>
      <c r="D33" s="68" t="s">
        <v>64</v>
      </c>
      <c r="E33" s="68" t="s">
        <v>92</v>
      </c>
      <c r="F33" s="68" t="s">
        <v>156</v>
      </c>
      <c r="G33" s="68" t="s">
        <v>261</v>
      </c>
      <c r="H33" s="68" t="s">
        <v>262</v>
      </c>
      <c r="I33" s="44">
        <v>8000000</v>
      </c>
      <c r="J33" s="44"/>
      <c r="K33" s="44"/>
      <c r="L33" s="44"/>
      <c r="M33" s="44"/>
      <c r="N33" s="44"/>
      <c r="O33" s="44"/>
      <c r="P33" s="44"/>
      <c r="Q33" s="44"/>
      <c r="R33" s="44">
        <v>8000000</v>
      </c>
      <c r="S33" s="44">
        <v>8000000</v>
      </c>
      <c r="T33" s="44"/>
      <c r="U33" s="44"/>
      <c r="V33" s="44"/>
      <c r="W33" s="44"/>
    </row>
    <row r="34" ht="32.9" customHeight="1" spans="1:23">
      <c r="A34" s="68" t="s">
        <v>212</v>
      </c>
      <c r="B34" s="144" t="s">
        <v>213</v>
      </c>
      <c r="C34" s="68" t="s">
        <v>211</v>
      </c>
      <c r="D34" s="68" t="s">
        <v>64</v>
      </c>
      <c r="E34" s="68" t="s">
        <v>92</v>
      </c>
      <c r="F34" s="68" t="s">
        <v>156</v>
      </c>
      <c r="G34" s="68" t="s">
        <v>263</v>
      </c>
      <c r="H34" s="68" t="s">
        <v>264</v>
      </c>
      <c r="I34" s="44">
        <v>5600000</v>
      </c>
      <c r="J34" s="44"/>
      <c r="K34" s="44"/>
      <c r="L34" s="44"/>
      <c r="M34" s="44"/>
      <c r="N34" s="44"/>
      <c r="O34" s="44"/>
      <c r="P34" s="44"/>
      <c r="Q34" s="44"/>
      <c r="R34" s="44">
        <v>5600000</v>
      </c>
      <c r="S34" s="44">
        <v>5600000</v>
      </c>
      <c r="T34" s="44"/>
      <c r="U34" s="44"/>
      <c r="V34" s="44"/>
      <c r="W34" s="44"/>
    </row>
    <row r="35" ht="32.9" customHeight="1" spans="1:23">
      <c r="A35" s="68" t="s">
        <v>212</v>
      </c>
      <c r="B35" s="144" t="s">
        <v>213</v>
      </c>
      <c r="C35" s="68" t="s">
        <v>211</v>
      </c>
      <c r="D35" s="68" t="s">
        <v>64</v>
      </c>
      <c r="E35" s="68" t="s">
        <v>92</v>
      </c>
      <c r="F35" s="68" t="s">
        <v>156</v>
      </c>
      <c r="G35" s="68" t="s">
        <v>265</v>
      </c>
      <c r="H35" s="68" t="s">
        <v>266</v>
      </c>
      <c r="I35" s="44">
        <v>100000</v>
      </c>
      <c r="J35" s="44"/>
      <c r="K35" s="44"/>
      <c r="L35" s="44"/>
      <c r="M35" s="44"/>
      <c r="N35" s="44"/>
      <c r="O35" s="44"/>
      <c r="P35" s="44"/>
      <c r="Q35" s="44"/>
      <c r="R35" s="44">
        <v>100000</v>
      </c>
      <c r="S35" s="44">
        <v>100000</v>
      </c>
      <c r="T35" s="44"/>
      <c r="U35" s="44"/>
      <c r="V35" s="44"/>
      <c r="W35" s="44"/>
    </row>
    <row r="36" ht="32.9" customHeight="1" spans="1:23">
      <c r="A36" s="68"/>
      <c r="B36" s="68"/>
      <c r="C36" s="68" t="s">
        <v>267</v>
      </c>
      <c r="D36" s="68"/>
      <c r="E36" s="68"/>
      <c r="F36" s="68"/>
      <c r="G36" s="68"/>
      <c r="H36" s="68"/>
      <c r="I36" s="44">
        <v>66360</v>
      </c>
      <c r="J36" s="44"/>
      <c r="K36" s="44"/>
      <c r="L36" s="44"/>
      <c r="M36" s="44"/>
      <c r="N36" s="44">
        <v>66360</v>
      </c>
      <c r="O36" s="44"/>
      <c r="P36" s="44"/>
      <c r="Q36" s="44"/>
      <c r="R36" s="44"/>
      <c r="S36" s="44"/>
      <c r="T36" s="44"/>
      <c r="U36" s="44"/>
      <c r="V36" s="44"/>
      <c r="W36" s="44"/>
    </row>
    <row r="37" ht="32.9" customHeight="1" spans="1:23">
      <c r="A37" s="68" t="s">
        <v>212</v>
      </c>
      <c r="B37" s="144" t="s">
        <v>268</v>
      </c>
      <c r="C37" s="68" t="s">
        <v>267</v>
      </c>
      <c r="D37" s="68" t="s">
        <v>64</v>
      </c>
      <c r="E37" s="68" t="s">
        <v>92</v>
      </c>
      <c r="F37" s="68" t="s">
        <v>156</v>
      </c>
      <c r="G37" s="68" t="s">
        <v>253</v>
      </c>
      <c r="H37" s="68" t="s">
        <v>254</v>
      </c>
      <c r="I37" s="44">
        <v>66360</v>
      </c>
      <c r="J37" s="44"/>
      <c r="K37" s="44"/>
      <c r="L37" s="44"/>
      <c r="M37" s="44"/>
      <c r="N37" s="44">
        <v>66360</v>
      </c>
      <c r="O37" s="44"/>
      <c r="P37" s="44"/>
      <c r="Q37" s="44"/>
      <c r="R37" s="44"/>
      <c r="S37" s="44"/>
      <c r="T37" s="44"/>
      <c r="U37" s="44"/>
      <c r="V37" s="44"/>
      <c r="W37" s="44"/>
    </row>
    <row r="38" ht="32.9" customHeight="1" spans="1:23">
      <c r="A38" s="68"/>
      <c r="B38" s="68"/>
      <c r="C38" s="68" t="s">
        <v>269</v>
      </c>
      <c r="D38" s="68"/>
      <c r="E38" s="68"/>
      <c r="F38" s="68"/>
      <c r="G38" s="68"/>
      <c r="H38" s="68"/>
      <c r="I38" s="44">
        <v>795682.51</v>
      </c>
      <c r="J38" s="44"/>
      <c r="K38" s="44"/>
      <c r="L38" s="44"/>
      <c r="M38" s="44"/>
      <c r="N38" s="44">
        <v>795682.51</v>
      </c>
      <c r="O38" s="44"/>
      <c r="P38" s="44"/>
      <c r="Q38" s="44"/>
      <c r="R38" s="44"/>
      <c r="S38" s="44"/>
      <c r="T38" s="44"/>
      <c r="U38" s="44"/>
      <c r="V38" s="44"/>
      <c r="W38" s="44"/>
    </row>
    <row r="39" ht="32.9" customHeight="1" spans="1:23">
      <c r="A39" s="68" t="s">
        <v>212</v>
      </c>
      <c r="B39" s="144" t="s">
        <v>270</v>
      </c>
      <c r="C39" s="68" t="s">
        <v>269</v>
      </c>
      <c r="D39" s="68" t="s">
        <v>64</v>
      </c>
      <c r="E39" s="68" t="s">
        <v>104</v>
      </c>
      <c r="F39" s="68" t="s">
        <v>271</v>
      </c>
      <c r="G39" s="68" t="s">
        <v>234</v>
      </c>
      <c r="H39" s="68" t="s">
        <v>235</v>
      </c>
      <c r="I39" s="44">
        <v>94356.33</v>
      </c>
      <c r="J39" s="44"/>
      <c r="K39" s="44"/>
      <c r="L39" s="44"/>
      <c r="M39" s="44"/>
      <c r="N39" s="44">
        <v>94356.33</v>
      </c>
      <c r="O39" s="44"/>
      <c r="P39" s="44"/>
      <c r="Q39" s="44"/>
      <c r="R39" s="44"/>
      <c r="S39" s="44"/>
      <c r="T39" s="44"/>
      <c r="U39" s="44"/>
      <c r="V39" s="44"/>
      <c r="W39" s="44"/>
    </row>
    <row r="40" ht="32.9" customHeight="1" spans="1:23">
      <c r="A40" s="68" t="s">
        <v>212</v>
      </c>
      <c r="B40" s="144" t="s">
        <v>270</v>
      </c>
      <c r="C40" s="68" t="s">
        <v>269</v>
      </c>
      <c r="D40" s="68" t="s">
        <v>64</v>
      </c>
      <c r="E40" s="68" t="s">
        <v>104</v>
      </c>
      <c r="F40" s="68" t="s">
        <v>271</v>
      </c>
      <c r="G40" s="68" t="s">
        <v>239</v>
      </c>
      <c r="H40" s="68" t="s">
        <v>240</v>
      </c>
      <c r="I40" s="44">
        <v>18221.63</v>
      </c>
      <c r="J40" s="44"/>
      <c r="K40" s="44"/>
      <c r="L40" s="44"/>
      <c r="M40" s="44"/>
      <c r="N40" s="44">
        <v>18221.63</v>
      </c>
      <c r="O40" s="44"/>
      <c r="P40" s="44"/>
      <c r="Q40" s="44"/>
      <c r="R40" s="44"/>
      <c r="S40" s="44"/>
      <c r="T40" s="44"/>
      <c r="U40" s="44"/>
      <c r="V40" s="44"/>
      <c r="W40" s="44"/>
    </row>
    <row r="41" ht="32.9" customHeight="1" spans="1:23">
      <c r="A41" s="68" t="s">
        <v>212</v>
      </c>
      <c r="B41" s="144" t="s">
        <v>270</v>
      </c>
      <c r="C41" s="68" t="s">
        <v>269</v>
      </c>
      <c r="D41" s="68" t="s">
        <v>64</v>
      </c>
      <c r="E41" s="68" t="s">
        <v>104</v>
      </c>
      <c r="F41" s="68" t="s">
        <v>271</v>
      </c>
      <c r="G41" s="68" t="s">
        <v>253</v>
      </c>
      <c r="H41" s="68" t="s">
        <v>254</v>
      </c>
      <c r="I41" s="44">
        <v>483354.55</v>
      </c>
      <c r="J41" s="44"/>
      <c r="K41" s="44"/>
      <c r="L41" s="44"/>
      <c r="M41" s="44"/>
      <c r="N41" s="44">
        <v>483354.55</v>
      </c>
      <c r="O41" s="44"/>
      <c r="P41" s="44"/>
      <c r="Q41" s="44"/>
      <c r="R41" s="44"/>
      <c r="S41" s="44"/>
      <c r="T41" s="44"/>
      <c r="U41" s="44"/>
      <c r="V41" s="44"/>
      <c r="W41" s="44"/>
    </row>
    <row r="42" ht="32.9" customHeight="1" spans="1:23">
      <c r="A42" s="68" t="s">
        <v>212</v>
      </c>
      <c r="B42" s="144" t="s">
        <v>270</v>
      </c>
      <c r="C42" s="68" t="s">
        <v>269</v>
      </c>
      <c r="D42" s="68" t="s">
        <v>64</v>
      </c>
      <c r="E42" s="68" t="s">
        <v>104</v>
      </c>
      <c r="F42" s="68" t="s">
        <v>271</v>
      </c>
      <c r="G42" s="68" t="s">
        <v>259</v>
      </c>
      <c r="H42" s="68" t="s">
        <v>260</v>
      </c>
      <c r="I42" s="44">
        <v>199750</v>
      </c>
      <c r="J42" s="44"/>
      <c r="K42" s="44"/>
      <c r="L42" s="44"/>
      <c r="M42" s="44"/>
      <c r="N42" s="44">
        <v>199750</v>
      </c>
      <c r="O42" s="44"/>
      <c r="P42" s="44"/>
      <c r="Q42" s="44"/>
      <c r="R42" s="44"/>
      <c r="S42" s="44"/>
      <c r="T42" s="44"/>
      <c r="U42" s="44"/>
      <c r="V42" s="44"/>
      <c r="W42" s="44"/>
    </row>
    <row r="43" ht="32.9" customHeight="1" spans="1:23">
      <c r="A43" s="68"/>
      <c r="B43" s="68"/>
      <c r="C43" s="68" t="s">
        <v>272</v>
      </c>
      <c r="D43" s="68"/>
      <c r="E43" s="68"/>
      <c r="F43" s="68"/>
      <c r="G43" s="68"/>
      <c r="H43" s="68"/>
      <c r="I43" s="44">
        <v>10859.6</v>
      </c>
      <c r="J43" s="44"/>
      <c r="K43" s="44"/>
      <c r="L43" s="44"/>
      <c r="M43" s="44"/>
      <c r="N43" s="44">
        <v>10859.6</v>
      </c>
      <c r="O43" s="44"/>
      <c r="P43" s="44"/>
      <c r="Q43" s="44"/>
      <c r="R43" s="44"/>
      <c r="S43" s="44"/>
      <c r="T43" s="44"/>
      <c r="U43" s="44"/>
      <c r="V43" s="44"/>
      <c r="W43" s="44"/>
    </row>
    <row r="44" ht="32.9" customHeight="1" spans="1:23">
      <c r="A44" s="68" t="s">
        <v>212</v>
      </c>
      <c r="B44" s="144" t="s">
        <v>273</v>
      </c>
      <c r="C44" s="68" t="s">
        <v>272</v>
      </c>
      <c r="D44" s="68" t="s">
        <v>64</v>
      </c>
      <c r="E44" s="68" t="s">
        <v>102</v>
      </c>
      <c r="F44" s="68" t="s">
        <v>274</v>
      </c>
      <c r="G44" s="68" t="s">
        <v>234</v>
      </c>
      <c r="H44" s="68" t="s">
        <v>235</v>
      </c>
      <c r="I44" s="44">
        <v>109.6</v>
      </c>
      <c r="J44" s="44"/>
      <c r="K44" s="44"/>
      <c r="L44" s="44"/>
      <c r="M44" s="44"/>
      <c r="N44" s="44">
        <v>109.6</v>
      </c>
      <c r="O44" s="44"/>
      <c r="P44" s="44"/>
      <c r="Q44" s="44"/>
      <c r="R44" s="44"/>
      <c r="S44" s="44"/>
      <c r="T44" s="44"/>
      <c r="U44" s="44"/>
      <c r="V44" s="44"/>
      <c r="W44" s="44"/>
    </row>
    <row r="45" ht="32.9" customHeight="1" spans="1:23">
      <c r="A45" s="68" t="s">
        <v>212</v>
      </c>
      <c r="B45" s="144" t="s">
        <v>273</v>
      </c>
      <c r="C45" s="68" t="s">
        <v>272</v>
      </c>
      <c r="D45" s="68" t="s">
        <v>64</v>
      </c>
      <c r="E45" s="68" t="s">
        <v>102</v>
      </c>
      <c r="F45" s="68" t="s">
        <v>274</v>
      </c>
      <c r="G45" s="68" t="s">
        <v>239</v>
      </c>
      <c r="H45" s="68" t="s">
        <v>240</v>
      </c>
      <c r="I45" s="44">
        <v>1400</v>
      </c>
      <c r="J45" s="44"/>
      <c r="K45" s="44"/>
      <c r="L45" s="44"/>
      <c r="M45" s="44"/>
      <c r="N45" s="44">
        <v>1400</v>
      </c>
      <c r="O45" s="44"/>
      <c r="P45" s="44"/>
      <c r="Q45" s="44"/>
      <c r="R45" s="44"/>
      <c r="S45" s="44"/>
      <c r="T45" s="44"/>
      <c r="U45" s="44"/>
      <c r="V45" s="44"/>
      <c r="W45" s="44"/>
    </row>
    <row r="46" ht="32.9" customHeight="1" spans="1:23">
      <c r="A46" s="68" t="s">
        <v>212</v>
      </c>
      <c r="B46" s="144" t="s">
        <v>273</v>
      </c>
      <c r="C46" s="68" t="s">
        <v>272</v>
      </c>
      <c r="D46" s="68" t="s">
        <v>64</v>
      </c>
      <c r="E46" s="68" t="s">
        <v>102</v>
      </c>
      <c r="F46" s="68" t="s">
        <v>274</v>
      </c>
      <c r="G46" s="68" t="s">
        <v>196</v>
      </c>
      <c r="H46" s="68" t="s">
        <v>197</v>
      </c>
      <c r="I46" s="44">
        <v>9350</v>
      </c>
      <c r="J46" s="44"/>
      <c r="K46" s="44"/>
      <c r="L46" s="44"/>
      <c r="M46" s="44"/>
      <c r="N46" s="44">
        <v>9350</v>
      </c>
      <c r="O46" s="44"/>
      <c r="P46" s="44"/>
      <c r="Q46" s="44"/>
      <c r="R46" s="44"/>
      <c r="S46" s="44"/>
      <c r="T46" s="44"/>
      <c r="U46" s="44"/>
      <c r="V46" s="44"/>
      <c r="W46" s="44"/>
    </row>
    <row r="47" ht="32.9" customHeight="1" spans="1:23">
      <c r="A47" s="68"/>
      <c r="B47" s="68"/>
      <c r="C47" s="68" t="s">
        <v>275</v>
      </c>
      <c r="D47" s="68"/>
      <c r="E47" s="68"/>
      <c r="F47" s="68"/>
      <c r="G47" s="68"/>
      <c r="H47" s="68"/>
      <c r="I47" s="44">
        <v>16495.6</v>
      </c>
      <c r="J47" s="44"/>
      <c r="K47" s="44"/>
      <c r="L47" s="44"/>
      <c r="M47" s="44"/>
      <c r="N47" s="44">
        <v>16495.6</v>
      </c>
      <c r="O47" s="44"/>
      <c r="P47" s="44"/>
      <c r="Q47" s="44"/>
      <c r="R47" s="44"/>
      <c r="S47" s="44"/>
      <c r="T47" s="44"/>
      <c r="U47" s="44"/>
      <c r="V47" s="44"/>
      <c r="W47" s="44"/>
    </row>
    <row r="48" ht="32.9" customHeight="1" spans="1:23">
      <c r="A48" s="68" t="s">
        <v>212</v>
      </c>
      <c r="B48" s="144" t="s">
        <v>276</v>
      </c>
      <c r="C48" s="68" t="s">
        <v>275</v>
      </c>
      <c r="D48" s="68" t="s">
        <v>64</v>
      </c>
      <c r="E48" s="68" t="s">
        <v>102</v>
      </c>
      <c r="F48" s="68" t="s">
        <v>274</v>
      </c>
      <c r="G48" s="68" t="s">
        <v>234</v>
      </c>
      <c r="H48" s="68" t="s">
        <v>235</v>
      </c>
      <c r="I48" s="44">
        <v>16405</v>
      </c>
      <c r="J48" s="44"/>
      <c r="K48" s="44"/>
      <c r="L48" s="44"/>
      <c r="M48" s="44"/>
      <c r="N48" s="44">
        <v>16405</v>
      </c>
      <c r="O48" s="44"/>
      <c r="P48" s="44"/>
      <c r="Q48" s="44"/>
      <c r="R48" s="44"/>
      <c r="S48" s="44"/>
      <c r="T48" s="44"/>
      <c r="U48" s="44"/>
      <c r="V48" s="44"/>
      <c r="W48" s="44"/>
    </row>
    <row r="49" ht="32.9" customHeight="1" spans="1:23">
      <c r="A49" s="68" t="s">
        <v>212</v>
      </c>
      <c r="B49" s="144" t="s">
        <v>276</v>
      </c>
      <c r="C49" s="68" t="s">
        <v>275</v>
      </c>
      <c r="D49" s="68" t="s">
        <v>64</v>
      </c>
      <c r="E49" s="68" t="s">
        <v>102</v>
      </c>
      <c r="F49" s="68" t="s">
        <v>274</v>
      </c>
      <c r="G49" s="68" t="s">
        <v>237</v>
      </c>
      <c r="H49" s="68" t="s">
        <v>238</v>
      </c>
      <c r="I49" s="44">
        <v>90.6</v>
      </c>
      <c r="J49" s="44"/>
      <c r="K49" s="44"/>
      <c r="L49" s="44"/>
      <c r="M49" s="44"/>
      <c r="N49" s="44">
        <v>90.6</v>
      </c>
      <c r="O49" s="44"/>
      <c r="P49" s="44"/>
      <c r="Q49" s="44"/>
      <c r="R49" s="44"/>
      <c r="S49" s="44"/>
      <c r="T49" s="44"/>
      <c r="U49" s="44"/>
      <c r="V49" s="44"/>
      <c r="W49" s="44"/>
    </row>
    <row r="50" ht="32.9" customHeight="1" spans="1:23">
      <c r="A50" s="68"/>
      <c r="B50" s="68"/>
      <c r="C50" s="68" t="s">
        <v>277</v>
      </c>
      <c r="D50" s="68"/>
      <c r="E50" s="68"/>
      <c r="F50" s="68"/>
      <c r="G50" s="68"/>
      <c r="H50" s="68"/>
      <c r="I50" s="44">
        <v>67200</v>
      </c>
      <c r="J50" s="44"/>
      <c r="K50" s="44"/>
      <c r="L50" s="44"/>
      <c r="M50" s="44"/>
      <c r="N50" s="44">
        <v>67200</v>
      </c>
      <c r="O50" s="44"/>
      <c r="P50" s="44"/>
      <c r="Q50" s="44"/>
      <c r="R50" s="44"/>
      <c r="S50" s="44"/>
      <c r="T50" s="44"/>
      <c r="U50" s="44"/>
      <c r="V50" s="44"/>
      <c r="W50" s="44"/>
    </row>
    <row r="51" ht="32.9" customHeight="1" spans="1:23">
      <c r="A51" s="68" t="s">
        <v>278</v>
      </c>
      <c r="B51" s="144" t="s">
        <v>279</v>
      </c>
      <c r="C51" s="68" t="s">
        <v>277</v>
      </c>
      <c r="D51" s="68" t="s">
        <v>64</v>
      </c>
      <c r="E51" s="68" t="s">
        <v>93</v>
      </c>
      <c r="F51" s="68" t="s">
        <v>280</v>
      </c>
      <c r="G51" s="68" t="s">
        <v>239</v>
      </c>
      <c r="H51" s="68" t="s">
        <v>240</v>
      </c>
      <c r="I51" s="44">
        <v>67200</v>
      </c>
      <c r="J51" s="44"/>
      <c r="K51" s="44"/>
      <c r="L51" s="44"/>
      <c r="M51" s="44"/>
      <c r="N51" s="44">
        <v>67200</v>
      </c>
      <c r="O51" s="44"/>
      <c r="P51" s="44"/>
      <c r="Q51" s="44"/>
      <c r="R51" s="44"/>
      <c r="S51" s="44"/>
      <c r="T51" s="44"/>
      <c r="U51" s="44"/>
      <c r="V51" s="44"/>
      <c r="W51" s="44"/>
    </row>
    <row r="52" ht="32.9" customHeight="1" spans="1:23">
      <c r="A52" s="68"/>
      <c r="B52" s="68"/>
      <c r="C52" s="68" t="s">
        <v>281</v>
      </c>
      <c r="D52" s="68"/>
      <c r="E52" s="68"/>
      <c r="F52" s="68"/>
      <c r="G52" s="68"/>
      <c r="H52" s="68"/>
      <c r="I52" s="44">
        <v>3716.93</v>
      </c>
      <c r="J52" s="44"/>
      <c r="K52" s="44"/>
      <c r="L52" s="44"/>
      <c r="M52" s="44"/>
      <c r="N52" s="44">
        <v>3716.93</v>
      </c>
      <c r="O52" s="44"/>
      <c r="P52" s="44"/>
      <c r="Q52" s="44"/>
      <c r="R52" s="44"/>
      <c r="S52" s="44"/>
      <c r="T52" s="44"/>
      <c r="U52" s="44"/>
      <c r="V52" s="44"/>
      <c r="W52" s="44"/>
    </row>
    <row r="53" ht="32.9" customHeight="1" spans="1:23">
      <c r="A53" s="68" t="s">
        <v>212</v>
      </c>
      <c r="B53" s="144" t="s">
        <v>282</v>
      </c>
      <c r="C53" s="68" t="s">
        <v>281</v>
      </c>
      <c r="D53" s="68" t="s">
        <v>64</v>
      </c>
      <c r="E53" s="68" t="s">
        <v>104</v>
      </c>
      <c r="F53" s="68" t="s">
        <v>271</v>
      </c>
      <c r="G53" s="68" t="s">
        <v>234</v>
      </c>
      <c r="H53" s="68" t="s">
        <v>235</v>
      </c>
      <c r="I53" s="44">
        <v>3716.93</v>
      </c>
      <c r="J53" s="44"/>
      <c r="K53" s="44"/>
      <c r="L53" s="44"/>
      <c r="M53" s="44"/>
      <c r="N53" s="44">
        <v>3716.93</v>
      </c>
      <c r="O53" s="44"/>
      <c r="P53" s="44"/>
      <c r="Q53" s="44"/>
      <c r="R53" s="44"/>
      <c r="S53" s="44"/>
      <c r="T53" s="44"/>
      <c r="U53" s="44"/>
      <c r="V53" s="44"/>
      <c r="W53" s="44"/>
    </row>
    <row r="54" ht="32.9" customHeight="1" spans="1:23">
      <c r="A54" s="68"/>
      <c r="B54" s="68"/>
      <c r="C54" s="68" t="s">
        <v>283</v>
      </c>
      <c r="D54" s="68"/>
      <c r="E54" s="68"/>
      <c r="F54" s="68"/>
      <c r="G54" s="68"/>
      <c r="H54" s="68"/>
      <c r="I54" s="44">
        <v>3484885.16</v>
      </c>
      <c r="J54" s="44"/>
      <c r="K54" s="44"/>
      <c r="L54" s="44"/>
      <c r="M54" s="44"/>
      <c r="N54" s="44">
        <v>3484885.16</v>
      </c>
      <c r="O54" s="44"/>
      <c r="P54" s="44"/>
      <c r="Q54" s="44"/>
      <c r="R54" s="44"/>
      <c r="S54" s="44"/>
      <c r="T54" s="44"/>
      <c r="U54" s="44"/>
      <c r="V54" s="44"/>
      <c r="W54" s="44"/>
    </row>
    <row r="55" ht="32.9" customHeight="1" spans="1:23">
      <c r="A55" s="68" t="s">
        <v>212</v>
      </c>
      <c r="B55" s="144" t="s">
        <v>284</v>
      </c>
      <c r="C55" s="68" t="s">
        <v>283</v>
      </c>
      <c r="D55" s="68" t="s">
        <v>64</v>
      </c>
      <c r="E55" s="68" t="s">
        <v>102</v>
      </c>
      <c r="F55" s="68" t="s">
        <v>274</v>
      </c>
      <c r="G55" s="68" t="s">
        <v>234</v>
      </c>
      <c r="H55" s="68" t="s">
        <v>235</v>
      </c>
      <c r="I55" s="44">
        <v>1127092.6</v>
      </c>
      <c r="J55" s="44"/>
      <c r="K55" s="44"/>
      <c r="L55" s="44"/>
      <c r="M55" s="44"/>
      <c r="N55" s="44">
        <v>1127092.6</v>
      </c>
      <c r="O55" s="44"/>
      <c r="P55" s="44"/>
      <c r="Q55" s="44"/>
      <c r="R55" s="44"/>
      <c r="S55" s="44"/>
      <c r="T55" s="44"/>
      <c r="U55" s="44"/>
      <c r="V55" s="44"/>
      <c r="W55" s="44"/>
    </row>
    <row r="56" ht="32.9" customHeight="1" spans="1:23">
      <c r="A56" s="68" t="s">
        <v>212</v>
      </c>
      <c r="B56" s="144" t="s">
        <v>284</v>
      </c>
      <c r="C56" s="68" t="s">
        <v>283</v>
      </c>
      <c r="D56" s="68" t="s">
        <v>64</v>
      </c>
      <c r="E56" s="68" t="s">
        <v>102</v>
      </c>
      <c r="F56" s="68" t="s">
        <v>274</v>
      </c>
      <c r="G56" s="68" t="s">
        <v>239</v>
      </c>
      <c r="H56" s="68" t="s">
        <v>240</v>
      </c>
      <c r="I56" s="44">
        <v>24000</v>
      </c>
      <c r="J56" s="44"/>
      <c r="K56" s="44"/>
      <c r="L56" s="44"/>
      <c r="M56" s="44"/>
      <c r="N56" s="44">
        <v>24000</v>
      </c>
      <c r="O56" s="44"/>
      <c r="P56" s="44"/>
      <c r="Q56" s="44"/>
      <c r="R56" s="44"/>
      <c r="S56" s="44"/>
      <c r="T56" s="44"/>
      <c r="U56" s="44"/>
      <c r="V56" s="44"/>
      <c r="W56" s="44"/>
    </row>
    <row r="57" ht="32.9" customHeight="1" spans="1:23">
      <c r="A57" s="68" t="s">
        <v>212</v>
      </c>
      <c r="B57" s="144" t="s">
        <v>284</v>
      </c>
      <c r="C57" s="68" t="s">
        <v>283</v>
      </c>
      <c r="D57" s="68" t="s">
        <v>64</v>
      </c>
      <c r="E57" s="68" t="s">
        <v>102</v>
      </c>
      <c r="F57" s="68" t="s">
        <v>274</v>
      </c>
      <c r="G57" s="68" t="s">
        <v>253</v>
      </c>
      <c r="H57" s="68" t="s">
        <v>254</v>
      </c>
      <c r="I57" s="44">
        <v>233792.56</v>
      </c>
      <c r="J57" s="44"/>
      <c r="K57" s="44"/>
      <c r="L57" s="44"/>
      <c r="M57" s="44"/>
      <c r="N57" s="44">
        <v>233792.56</v>
      </c>
      <c r="O57" s="44"/>
      <c r="P57" s="44"/>
      <c r="Q57" s="44"/>
      <c r="R57" s="44"/>
      <c r="S57" s="44"/>
      <c r="T57" s="44"/>
      <c r="U57" s="44"/>
      <c r="V57" s="44"/>
      <c r="W57" s="44"/>
    </row>
    <row r="58" ht="32.9" customHeight="1" spans="1:23">
      <c r="A58" s="68" t="s">
        <v>212</v>
      </c>
      <c r="B58" s="144" t="s">
        <v>284</v>
      </c>
      <c r="C58" s="68" t="s">
        <v>283</v>
      </c>
      <c r="D58" s="68" t="s">
        <v>64</v>
      </c>
      <c r="E58" s="68" t="s">
        <v>102</v>
      </c>
      <c r="F58" s="68" t="s">
        <v>274</v>
      </c>
      <c r="G58" s="68" t="s">
        <v>259</v>
      </c>
      <c r="H58" s="68" t="s">
        <v>260</v>
      </c>
      <c r="I58" s="44">
        <v>2100000</v>
      </c>
      <c r="J58" s="44"/>
      <c r="K58" s="44"/>
      <c r="L58" s="44"/>
      <c r="M58" s="44"/>
      <c r="N58" s="44">
        <v>2100000</v>
      </c>
      <c r="O58" s="44"/>
      <c r="P58" s="44"/>
      <c r="Q58" s="44"/>
      <c r="R58" s="44"/>
      <c r="S58" s="44"/>
      <c r="T58" s="44"/>
      <c r="U58" s="44"/>
      <c r="V58" s="44"/>
      <c r="W58" s="44"/>
    </row>
    <row r="59" ht="32.9" customHeight="1" spans="1:23">
      <c r="A59" s="68"/>
      <c r="B59" s="68"/>
      <c r="C59" s="68" t="s">
        <v>285</v>
      </c>
      <c r="D59" s="68"/>
      <c r="E59" s="68"/>
      <c r="F59" s="68"/>
      <c r="G59" s="68"/>
      <c r="H59" s="68"/>
      <c r="I59" s="44">
        <v>9520</v>
      </c>
      <c r="J59" s="44"/>
      <c r="K59" s="44"/>
      <c r="L59" s="44"/>
      <c r="M59" s="44"/>
      <c r="N59" s="44">
        <v>9520</v>
      </c>
      <c r="O59" s="44"/>
      <c r="P59" s="44"/>
      <c r="Q59" s="44"/>
      <c r="R59" s="44"/>
      <c r="S59" s="44"/>
      <c r="T59" s="44"/>
      <c r="U59" s="44"/>
      <c r="V59" s="44"/>
      <c r="W59" s="44"/>
    </row>
    <row r="60" ht="32.9" customHeight="1" spans="1:23">
      <c r="A60" s="68" t="s">
        <v>212</v>
      </c>
      <c r="B60" s="144" t="s">
        <v>286</v>
      </c>
      <c r="C60" s="68" t="s">
        <v>285</v>
      </c>
      <c r="D60" s="68" t="s">
        <v>64</v>
      </c>
      <c r="E60" s="68" t="s">
        <v>104</v>
      </c>
      <c r="F60" s="68" t="s">
        <v>271</v>
      </c>
      <c r="G60" s="68" t="s">
        <v>259</v>
      </c>
      <c r="H60" s="68" t="s">
        <v>260</v>
      </c>
      <c r="I60" s="44">
        <v>9520</v>
      </c>
      <c r="J60" s="44"/>
      <c r="K60" s="44"/>
      <c r="L60" s="44"/>
      <c r="M60" s="44"/>
      <c r="N60" s="44">
        <v>9520</v>
      </c>
      <c r="O60" s="44"/>
      <c r="P60" s="44"/>
      <c r="Q60" s="44"/>
      <c r="R60" s="44"/>
      <c r="S60" s="44"/>
      <c r="T60" s="44"/>
      <c r="U60" s="44"/>
      <c r="V60" s="44"/>
      <c r="W60" s="44"/>
    </row>
    <row r="61" ht="32.9" customHeight="1" spans="1:23">
      <c r="A61" s="68"/>
      <c r="B61" s="68"/>
      <c r="C61" s="68" t="s">
        <v>287</v>
      </c>
      <c r="D61" s="68"/>
      <c r="E61" s="68"/>
      <c r="F61" s="68"/>
      <c r="G61" s="68"/>
      <c r="H61" s="68"/>
      <c r="I61" s="44">
        <v>554341.53</v>
      </c>
      <c r="J61" s="44"/>
      <c r="K61" s="44"/>
      <c r="L61" s="44"/>
      <c r="M61" s="44"/>
      <c r="N61" s="44">
        <v>554341.53</v>
      </c>
      <c r="O61" s="44"/>
      <c r="P61" s="44"/>
      <c r="Q61" s="44"/>
      <c r="R61" s="44"/>
      <c r="S61" s="44"/>
      <c r="T61" s="44"/>
      <c r="U61" s="44"/>
      <c r="V61" s="44"/>
      <c r="W61" s="44"/>
    </row>
    <row r="62" ht="32.9" customHeight="1" spans="1:23">
      <c r="A62" s="68" t="s">
        <v>212</v>
      </c>
      <c r="B62" s="144" t="s">
        <v>288</v>
      </c>
      <c r="C62" s="68" t="s">
        <v>287</v>
      </c>
      <c r="D62" s="68" t="s">
        <v>64</v>
      </c>
      <c r="E62" s="68" t="s">
        <v>96</v>
      </c>
      <c r="F62" s="68" t="s">
        <v>289</v>
      </c>
      <c r="G62" s="68" t="s">
        <v>237</v>
      </c>
      <c r="H62" s="68" t="s">
        <v>238</v>
      </c>
      <c r="I62" s="44">
        <v>524276.56</v>
      </c>
      <c r="J62" s="44"/>
      <c r="K62" s="44"/>
      <c r="L62" s="44"/>
      <c r="M62" s="44"/>
      <c r="N62" s="44">
        <v>524276.56</v>
      </c>
      <c r="O62" s="44"/>
      <c r="P62" s="44"/>
      <c r="Q62" s="44"/>
      <c r="R62" s="44"/>
      <c r="S62" s="44"/>
      <c r="T62" s="44"/>
      <c r="U62" s="44"/>
      <c r="V62" s="44"/>
      <c r="W62" s="44"/>
    </row>
    <row r="63" ht="32.9" customHeight="1" spans="1:23">
      <c r="A63" s="68" t="s">
        <v>212</v>
      </c>
      <c r="B63" s="144" t="s">
        <v>288</v>
      </c>
      <c r="C63" s="68" t="s">
        <v>287</v>
      </c>
      <c r="D63" s="68" t="s">
        <v>64</v>
      </c>
      <c r="E63" s="68" t="s">
        <v>96</v>
      </c>
      <c r="F63" s="68" t="s">
        <v>289</v>
      </c>
      <c r="G63" s="68" t="s">
        <v>253</v>
      </c>
      <c r="H63" s="68" t="s">
        <v>254</v>
      </c>
      <c r="I63" s="44">
        <v>30064.97</v>
      </c>
      <c r="J63" s="44"/>
      <c r="K63" s="44"/>
      <c r="L63" s="44"/>
      <c r="M63" s="44"/>
      <c r="N63" s="44">
        <v>30064.97</v>
      </c>
      <c r="O63" s="44"/>
      <c r="P63" s="44"/>
      <c r="Q63" s="44"/>
      <c r="R63" s="44"/>
      <c r="S63" s="44"/>
      <c r="T63" s="44"/>
      <c r="U63" s="44"/>
      <c r="V63" s="44"/>
      <c r="W63" s="44"/>
    </row>
    <row r="64" ht="32.9" customHeight="1" spans="1:23">
      <c r="A64" s="68"/>
      <c r="B64" s="68"/>
      <c r="C64" s="68" t="s">
        <v>290</v>
      </c>
      <c r="D64" s="68"/>
      <c r="E64" s="68"/>
      <c r="F64" s="68"/>
      <c r="G64" s="68"/>
      <c r="H64" s="68"/>
      <c r="I64" s="44">
        <v>8365600</v>
      </c>
      <c r="J64" s="44"/>
      <c r="K64" s="44"/>
      <c r="L64" s="44"/>
      <c r="M64" s="44"/>
      <c r="N64" s="44">
        <v>8365600</v>
      </c>
      <c r="O64" s="44"/>
      <c r="P64" s="44"/>
      <c r="Q64" s="44"/>
      <c r="R64" s="44"/>
      <c r="S64" s="44"/>
      <c r="T64" s="44"/>
      <c r="U64" s="44"/>
      <c r="V64" s="44"/>
      <c r="W64" s="44"/>
    </row>
    <row r="65" ht="32.9" customHeight="1" spans="1:23">
      <c r="A65" s="68" t="s">
        <v>212</v>
      </c>
      <c r="B65" s="144" t="s">
        <v>291</v>
      </c>
      <c r="C65" s="68" t="s">
        <v>290</v>
      </c>
      <c r="D65" s="68" t="s">
        <v>64</v>
      </c>
      <c r="E65" s="68" t="s">
        <v>90</v>
      </c>
      <c r="F65" s="68" t="s">
        <v>292</v>
      </c>
      <c r="G65" s="68" t="s">
        <v>239</v>
      </c>
      <c r="H65" s="68" t="s">
        <v>240</v>
      </c>
      <c r="I65" s="44">
        <v>500000</v>
      </c>
      <c r="J65" s="44"/>
      <c r="K65" s="44"/>
      <c r="L65" s="44"/>
      <c r="M65" s="44"/>
      <c r="N65" s="44">
        <v>500000</v>
      </c>
      <c r="O65" s="44"/>
      <c r="P65" s="44"/>
      <c r="Q65" s="44"/>
      <c r="R65" s="44"/>
      <c r="S65" s="44"/>
      <c r="T65" s="44"/>
      <c r="U65" s="44"/>
      <c r="V65" s="44"/>
      <c r="W65" s="44"/>
    </row>
    <row r="66" ht="32.9" customHeight="1" spans="1:23">
      <c r="A66" s="68" t="s">
        <v>212</v>
      </c>
      <c r="B66" s="144" t="s">
        <v>291</v>
      </c>
      <c r="C66" s="68" t="s">
        <v>290</v>
      </c>
      <c r="D66" s="68" t="s">
        <v>64</v>
      </c>
      <c r="E66" s="68" t="s">
        <v>90</v>
      </c>
      <c r="F66" s="68" t="s">
        <v>292</v>
      </c>
      <c r="G66" s="68" t="s">
        <v>259</v>
      </c>
      <c r="H66" s="68" t="s">
        <v>260</v>
      </c>
      <c r="I66" s="44">
        <v>4915600</v>
      </c>
      <c r="J66" s="44"/>
      <c r="K66" s="44"/>
      <c r="L66" s="44"/>
      <c r="M66" s="44"/>
      <c r="N66" s="44">
        <v>4915600</v>
      </c>
      <c r="O66" s="44"/>
      <c r="P66" s="44"/>
      <c r="Q66" s="44"/>
      <c r="R66" s="44"/>
      <c r="S66" s="44"/>
      <c r="T66" s="44"/>
      <c r="U66" s="44"/>
      <c r="V66" s="44"/>
      <c r="W66" s="44"/>
    </row>
    <row r="67" ht="32.9" customHeight="1" spans="1:23">
      <c r="A67" s="68" t="s">
        <v>212</v>
      </c>
      <c r="B67" s="144" t="s">
        <v>291</v>
      </c>
      <c r="C67" s="68" t="s">
        <v>290</v>
      </c>
      <c r="D67" s="68" t="s">
        <v>64</v>
      </c>
      <c r="E67" s="68" t="s">
        <v>90</v>
      </c>
      <c r="F67" s="68" t="s">
        <v>292</v>
      </c>
      <c r="G67" s="68" t="s">
        <v>261</v>
      </c>
      <c r="H67" s="68" t="s">
        <v>262</v>
      </c>
      <c r="I67" s="44">
        <v>2950000</v>
      </c>
      <c r="J67" s="44"/>
      <c r="K67" s="44"/>
      <c r="L67" s="44"/>
      <c r="M67" s="44"/>
      <c r="N67" s="44">
        <v>2950000</v>
      </c>
      <c r="O67" s="44"/>
      <c r="P67" s="44"/>
      <c r="Q67" s="44"/>
      <c r="R67" s="44"/>
      <c r="S67" s="44"/>
      <c r="T67" s="44"/>
      <c r="U67" s="44"/>
      <c r="V67" s="44"/>
      <c r="W67" s="44"/>
    </row>
    <row r="68" ht="32.9" customHeight="1" spans="1:23">
      <c r="A68" s="68"/>
      <c r="B68" s="68"/>
      <c r="C68" s="68" t="s">
        <v>293</v>
      </c>
      <c r="D68" s="68"/>
      <c r="E68" s="68"/>
      <c r="F68" s="68"/>
      <c r="G68" s="68"/>
      <c r="H68" s="68"/>
      <c r="I68" s="44">
        <v>279900</v>
      </c>
      <c r="J68" s="44"/>
      <c r="K68" s="44"/>
      <c r="L68" s="44"/>
      <c r="M68" s="44"/>
      <c r="N68" s="44">
        <v>279900</v>
      </c>
      <c r="O68" s="44"/>
      <c r="P68" s="44"/>
      <c r="Q68" s="44"/>
      <c r="R68" s="44"/>
      <c r="S68" s="44"/>
      <c r="T68" s="44"/>
      <c r="U68" s="44"/>
      <c r="V68" s="44"/>
      <c r="W68" s="44"/>
    </row>
    <row r="69" ht="32.9" customHeight="1" spans="1:23">
      <c r="A69" s="68" t="s">
        <v>212</v>
      </c>
      <c r="B69" s="144" t="s">
        <v>294</v>
      </c>
      <c r="C69" s="68" t="s">
        <v>293</v>
      </c>
      <c r="D69" s="68" t="s">
        <v>64</v>
      </c>
      <c r="E69" s="68" t="s">
        <v>92</v>
      </c>
      <c r="F69" s="68" t="s">
        <v>156</v>
      </c>
      <c r="G69" s="68" t="s">
        <v>241</v>
      </c>
      <c r="H69" s="68" t="s">
        <v>242</v>
      </c>
      <c r="I69" s="44">
        <v>279900</v>
      </c>
      <c r="J69" s="44"/>
      <c r="K69" s="44"/>
      <c r="L69" s="44"/>
      <c r="M69" s="44"/>
      <c r="N69" s="44">
        <v>279900</v>
      </c>
      <c r="O69" s="44"/>
      <c r="P69" s="44"/>
      <c r="Q69" s="44"/>
      <c r="R69" s="44"/>
      <c r="S69" s="44"/>
      <c r="T69" s="44"/>
      <c r="U69" s="44"/>
      <c r="V69" s="44"/>
      <c r="W69" s="44"/>
    </row>
    <row r="70" ht="32.9" customHeight="1" spans="1:23">
      <c r="A70" s="68"/>
      <c r="B70" s="68"/>
      <c r="C70" s="68" t="s">
        <v>295</v>
      </c>
      <c r="D70" s="68"/>
      <c r="E70" s="68"/>
      <c r="F70" s="68"/>
      <c r="G70" s="68"/>
      <c r="H70" s="68"/>
      <c r="I70" s="44">
        <v>10000</v>
      </c>
      <c r="J70" s="44"/>
      <c r="K70" s="44"/>
      <c r="L70" s="44"/>
      <c r="M70" s="44"/>
      <c r="N70" s="44">
        <v>10000</v>
      </c>
      <c r="O70" s="44"/>
      <c r="P70" s="44"/>
      <c r="Q70" s="44"/>
      <c r="R70" s="44"/>
      <c r="S70" s="44"/>
      <c r="T70" s="44"/>
      <c r="U70" s="44"/>
      <c r="V70" s="44"/>
      <c r="W70" s="44"/>
    </row>
    <row r="71" ht="32.9" customHeight="1" spans="1:23">
      <c r="A71" s="68" t="s">
        <v>212</v>
      </c>
      <c r="B71" s="144" t="s">
        <v>296</v>
      </c>
      <c r="C71" s="68" t="s">
        <v>295</v>
      </c>
      <c r="D71" s="68" t="s">
        <v>64</v>
      </c>
      <c r="E71" s="68" t="s">
        <v>95</v>
      </c>
      <c r="F71" s="68" t="s">
        <v>297</v>
      </c>
      <c r="G71" s="68" t="s">
        <v>226</v>
      </c>
      <c r="H71" s="68" t="s">
        <v>227</v>
      </c>
      <c r="I71" s="44">
        <v>3200</v>
      </c>
      <c r="J71" s="44"/>
      <c r="K71" s="44"/>
      <c r="L71" s="44"/>
      <c r="M71" s="44"/>
      <c r="N71" s="44">
        <v>3200</v>
      </c>
      <c r="O71" s="44"/>
      <c r="P71" s="44"/>
      <c r="Q71" s="44"/>
      <c r="R71" s="44"/>
      <c r="S71" s="44"/>
      <c r="T71" s="44"/>
      <c r="U71" s="44"/>
      <c r="V71" s="44"/>
      <c r="W71" s="44"/>
    </row>
    <row r="72" ht="32.9" customHeight="1" spans="1:23">
      <c r="A72" s="68" t="s">
        <v>212</v>
      </c>
      <c r="B72" s="144" t="s">
        <v>296</v>
      </c>
      <c r="C72" s="68" t="s">
        <v>295</v>
      </c>
      <c r="D72" s="68" t="s">
        <v>64</v>
      </c>
      <c r="E72" s="68" t="s">
        <v>95</v>
      </c>
      <c r="F72" s="68" t="s">
        <v>297</v>
      </c>
      <c r="G72" s="68" t="s">
        <v>234</v>
      </c>
      <c r="H72" s="68" t="s">
        <v>235</v>
      </c>
      <c r="I72" s="44">
        <v>400</v>
      </c>
      <c r="J72" s="44"/>
      <c r="K72" s="44"/>
      <c r="L72" s="44"/>
      <c r="M72" s="44"/>
      <c r="N72" s="44">
        <v>400</v>
      </c>
      <c r="O72" s="44"/>
      <c r="P72" s="44"/>
      <c r="Q72" s="44"/>
      <c r="R72" s="44"/>
      <c r="S72" s="44"/>
      <c r="T72" s="44"/>
      <c r="U72" s="44"/>
      <c r="V72" s="44"/>
      <c r="W72" s="44"/>
    </row>
    <row r="73" ht="32.9" customHeight="1" spans="1:23">
      <c r="A73" s="68" t="s">
        <v>212</v>
      </c>
      <c r="B73" s="144" t="s">
        <v>296</v>
      </c>
      <c r="C73" s="68" t="s">
        <v>295</v>
      </c>
      <c r="D73" s="68" t="s">
        <v>64</v>
      </c>
      <c r="E73" s="68" t="s">
        <v>95</v>
      </c>
      <c r="F73" s="68" t="s">
        <v>297</v>
      </c>
      <c r="G73" s="68" t="s">
        <v>249</v>
      </c>
      <c r="H73" s="68" t="s">
        <v>250</v>
      </c>
      <c r="I73" s="44">
        <v>6300</v>
      </c>
      <c r="J73" s="44"/>
      <c r="K73" s="44"/>
      <c r="L73" s="44"/>
      <c r="M73" s="44"/>
      <c r="N73" s="44">
        <v>6300</v>
      </c>
      <c r="O73" s="44"/>
      <c r="P73" s="44"/>
      <c r="Q73" s="44"/>
      <c r="R73" s="44"/>
      <c r="S73" s="44"/>
      <c r="T73" s="44"/>
      <c r="U73" s="44"/>
      <c r="V73" s="44"/>
      <c r="W73" s="44"/>
    </row>
    <row r="74" ht="32.9" customHeight="1" spans="1:23">
      <c r="A74" s="68" t="s">
        <v>212</v>
      </c>
      <c r="B74" s="144" t="s">
        <v>296</v>
      </c>
      <c r="C74" s="68" t="s">
        <v>295</v>
      </c>
      <c r="D74" s="68" t="s">
        <v>64</v>
      </c>
      <c r="E74" s="68" t="s">
        <v>95</v>
      </c>
      <c r="F74" s="68" t="s">
        <v>297</v>
      </c>
      <c r="G74" s="68" t="s">
        <v>253</v>
      </c>
      <c r="H74" s="68" t="s">
        <v>254</v>
      </c>
      <c r="I74" s="44">
        <v>100</v>
      </c>
      <c r="J74" s="44"/>
      <c r="K74" s="44"/>
      <c r="L74" s="44"/>
      <c r="M74" s="44"/>
      <c r="N74" s="44">
        <v>100</v>
      </c>
      <c r="O74" s="44"/>
      <c r="P74" s="44"/>
      <c r="Q74" s="44"/>
      <c r="R74" s="44"/>
      <c r="S74" s="44"/>
      <c r="T74" s="44"/>
      <c r="U74" s="44"/>
      <c r="V74" s="44"/>
      <c r="W74" s="44"/>
    </row>
    <row r="75" ht="32.9" customHeight="1" spans="1:23">
      <c r="A75" s="68"/>
      <c r="B75" s="68"/>
      <c r="C75" s="68" t="s">
        <v>298</v>
      </c>
      <c r="D75" s="68"/>
      <c r="E75" s="68"/>
      <c r="F75" s="68"/>
      <c r="G75" s="68"/>
      <c r="H75" s="68"/>
      <c r="I75" s="44">
        <v>17791.6</v>
      </c>
      <c r="J75" s="44"/>
      <c r="K75" s="44"/>
      <c r="L75" s="44"/>
      <c r="M75" s="44"/>
      <c r="N75" s="44">
        <v>17791.6</v>
      </c>
      <c r="O75" s="44"/>
      <c r="P75" s="44"/>
      <c r="Q75" s="44"/>
      <c r="R75" s="44"/>
      <c r="S75" s="44"/>
      <c r="T75" s="44"/>
      <c r="U75" s="44"/>
      <c r="V75" s="44"/>
      <c r="W75" s="44"/>
    </row>
    <row r="76" ht="32.9" customHeight="1" spans="1:23">
      <c r="A76" s="68" t="s">
        <v>212</v>
      </c>
      <c r="B76" s="144" t="s">
        <v>299</v>
      </c>
      <c r="C76" s="68" t="s">
        <v>298</v>
      </c>
      <c r="D76" s="68" t="s">
        <v>64</v>
      </c>
      <c r="E76" s="68" t="s">
        <v>104</v>
      </c>
      <c r="F76" s="68" t="s">
        <v>271</v>
      </c>
      <c r="G76" s="68" t="s">
        <v>253</v>
      </c>
      <c r="H76" s="68" t="s">
        <v>254</v>
      </c>
      <c r="I76" s="44">
        <v>17791.6</v>
      </c>
      <c r="J76" s="44"/>
      <c r="K76" s="44"/>
      <c r="L76" s="44"/>
      <c r="M76" s="44"/>
      <c r="N76" s="44">
        <v>17791.6</v>
      </c>
      <c r="O76" s="44"/>
      <c r="P76" s="44"/>
      <c r="Q76" s="44"/>
      <c r="R76" s="44"/>
      <c r="S76" s="44"/>
      <c r="T76" s="44"/>
      <c r="U76" s="44"/>
      <c r="V76" s="44"/>
      <c r="W76" s="44"/>
    </row>
    <row r="77" ht="32.9" customHeight="1" spans="1:23">
      <c r="A77" s="68"/>
      <c r="B77" s="68"/>
      <c r="C77" s="68" t="s">
        <v>300</v>
      </c>
      <c r="D77" s="68"/>
      <c r="E77" s="68"/>
      <c r="F77" s="68"/>
      <c r="G77" s="68"/>
      <c r="H77" s="68"/>
      <c r="I77" s="44">
        <v>466.88</v>
      </c>
      <c r="J77" s="44"/>
      <c r="K77" s="44"/>
      <c r="L77" s="44"/>
      <c r="M77" s="44"/>
      <c r="N77" s="44">
        <v>466.88</v>
      </c>
      <c r="O77" s="44"/>
      <c r="P77" s="44"/>
      <c r="Q77" s="44"/>
      <c r="R77" s="44"/>
      <c r="S77" s="44"/>
      <c r="T77" s="44"/>
      <c r="U77" s="44"/>
      <c r="V77" s="44"/>
      <c r="W77" s="44"/>
    </row>
    <row r="78" ht="32.9" customHeight="1" spans="1:23">
      <c r="A78" s="68" t="s">
        <v>212</v>
      </c>
      <c r="B78" s="144" t="s">
        <v>301</v>
      </c>
      <c r="C78" s="68" t="s">
        <v>300</v>
      </c>
      <c r="D78" s="68" t="s">
        <v>64</v>
      </c>
      <c r="E78" s="68" t="s">
        <v>104</v>
      </c>
      <c r="F78" s="68" t="s">
        <v>271</v>
      </c>
      <c r="G78" s="68" t="s">
        <v>191</v>
      </c>
      <c r="H78" s="68" t="s">
        <v>192</v>
      </c>
      <c r="I78" s="44">
        <v>466.88</v>
      </c>
      <c r="J78" s="44"/>
      <c r="K78" s="44"/>
      <c r="L78" s="44"/>
      <c r="M78" s="44"/>
      <c r="N78" s="44">
        <v>466.88</v>
      </c>
      <c r="O78" s="44"/>
      <c r="P78" s="44"/>
      <c r="Q78" s="44"/>
      <c r="R78" s="44"/>
      <c r="S78" s="44"/>
      <c r="T78" s="44"/>
      <c r="U78" s="44"/>
      <c r="V78" s="44"/>
      <c r="W78" s="44"/>
    </row>
    <row r="79" ht="32.9" customHeight="1" spans="1:23">
      <c r="A79" s="68"/>
      <c r="B79" s="68"/>
      <c r="C79" s="68" t="s">
        <v>302</v>
      </c>
      <c r="D79" s="68"/>
      <c r="E79" s="68"/>
      <c r="F79" s="68"/>
      <c r="G79" s="68"/>
      <c r="H79" s="68"/>
      <c r="I79" s="44">
        <v>2541349.1</v>
      </c>
      <c r="J79" s="44"/>
      <c r="K79" s="44"/>
      <c r="L79" s="44"/>
      <c r="M79" s="44"/>
      <c r="N79" s="44">
        <v>2541349.1</v>
      </c>
      <c r="O79" s="44"/>
      <c r="P79" s="44"/>
      <c r="Q79" s="44"/>
      <c r="R79" s="44"/>
      <c r="S79" s="44"/>
      <c r="T79" s="44"/>
      <c r="U79" s="44"/>
      <c r="V79" s="44"/>
      <c r="W79" s="44"/>
    </row>
    <row r="80" ht="32.9" customHeight="1" spans="1:23">
      <c r="A80" s="68" t="s">
        <v>212</v>
      </c>
      <c r="B80" s="144" t="s">
        <v>303</v>
      </c>
      <c r="C80" s="68" t="s">
        <v>302</v>
      </c>
      <c r="D80" s="68" t="s">
        <v>64</v>
      </c>
      <c r="E80" s="68" t="s">
        <v>104</v>
      </c>
      <c r="F80" s="68" t="s">
        <v>271</v>
      </c>
      <c r="G80" s="68" t="s">
        <v>234</v>
      </c>
      <c r="H80" s="68" t="s">
        <v>235</v>
      </c>
      <c r="I80" s="44">
        <v>814449.1</v>
      </c>
      <c r="J80" s="44"/>
      <c r="K80" s="44"/>
      <c r="L80" s="44"/>
      <c r="M80" s="44"/>
      <c r="N80" s="44">
        <v>814449.1</v>
      </c>
      <c r="O80" s="44"/>
      <c r="P80" s="44"/>
      <c r="Q80" s="44"/>
      <c r="R80" s="44"/>
      <c r="S80" s="44"/>
      <c r="T80" s="44"/>
      <c r="U80" s="44"/>
      <c r="V80" s="44"/>
      <c r="W80" s="44"/>
    </row>
    <row r="81" ht="32.9" customHeight="1" spans="1:23">
      <c r="A81" s="68" t="s">
        <v>212</v>
      </c>
      <c r="B81" s="144" t="s">
        <v>303</v>
      </c>
      <c r="C81" s="68" t="s">
        <v>302</v>
      </c>
      <c r="D81" s="68" t="s">
        <v>64</v>
      </c>
      <c r="E81" s="68" t="s">
        <v>104</v>
      </c>
      <c r="F81" s="68" t="s">
        <v>271</v>
      </c>
      <c r="G81" s="68" t="s">
        <v>237</v>
      </c>
      <c r="H81" s="68" t="s">
        <v>238</v>
      </c>
      <c r="I81" s="44">
        <v>100000</v>
      </c>
      <c r="J81" s="44"/>
      <c r="K81" s="44"/>
      <c r="L81" s="44"/>
      <c r="M81" s="44"/>
      <c r="N81" s="44">
        <v>100000</v>
      </c>
      <c r="O81" s="44"/>
      <c r="P81" s="44"/>
      <c r="Q81" s="44"/>
      <c r="R81" s="44"/>
      <c r="S81" s="44"/>
      <c r="T81" s="44"/>
      <c r="U81" s="44"/>
      <c r="V81" s="44"/>
      <c r="W81" s="44"/>
    </row>
    <row r="82" ht="32.9" customHeight="1" spans="1:23">
      <c r="A82" s="68" t="s">
        <v>212</v>
      </c>
      <c r="B82" s="144" t="s">
        <v>303</v>
      </c>
      <c r="C82" s="68" t="s">
        <v>302</v>
      </c>
      <c r="D82" s="68" t="s">
        <v>64</v>
      </c>
      <c r="E82" s="68" t="s">
        <v>104</v>
      </c>
      <c r="F82" s="68" t="s">
        <v>271</v>
      </c>
      <c r="G82" s="68" t="s">
        <v>239</v>
      </c>
      <c r="H82" s="68" t="s">
        <v>240</v>
      </c>
      <c r="I82" s="44">
        <v>140000</v>
      </c>
      <c r="J82" s="44"/>
      <c r="K82" s="44"/>
      <c r="L82" s="44"/>
      <c r="M82" s="44"/>
      <c r="N82" s="44">
        <v>140000</v>
      </c>
      <c r="O82" s="44"/>
      <c r="P82" s="44"/>
      <c r="Q82" s="44"/>
      <c r="R82" s="44"/>
      <c r="S82" s="44"/>
      <c r="T82" s="44"/>
      <c r="U82" s="44"/>
      <c r="V82" s="44"/>
      <c r="W82" s="44"/>
    </row>
    <row r="83" ht="32.9" customHeight="1" spans="1:23">
      <c r="A83" s="68" t="s">
        <v>212</v>
      </c>
      <c r="B83" s="144" t="s">
        <v>303</v>
      </c>
      <c r="C83" s="68" t="s">
        <v>302</v>
      </c>
      <c r="D83" s="68" t="s">
        <v>64</v>
      </c>
      <c r="E83" s="68" t="s">
        <v>104</v>
      </c>
      <c r="F83" s="68" t="s">
        <v>271</v>
      </c>
      <c r="G83" s="68" t="s">
        <v>253</v>
      </c>
      <c r="H83" s="68" t="s">
        <v>254</v>
      </c>
      <c r="I83" s="44">
        <v>200000</v>
      </c>
      <c r="J83" s="44"/>
      <c r="K83" s="44"/>
      <c r="L83" s="44"/>
      <c r="M83" s="44"/>
      <c r="N83" s="44">
        <v>200000</v>
      </c>
      <c r="O83" s="44"/>
      <c r="P83" s="44"/>
      <c r="Q83" s="44"/>
      <c r="R83" s="44"/>
      <c r="S83" s="44"/>
      <c r="T83" s="44"/>
      <c r="U83" s="44"/>
      <c r="V83" s="44"/>
      <c r="W83" s="44"/>
    </row>
    <row r="84" ht="32.9" customHeight="1" spans="1:23">
      <c r="A84" s="68" t="s">
        <v>212</v>
      </c>
      <c r="B84" s="144" t="s">
        <v>303</v>
      </c>
      <c r="C84" s="68" t="s">
        <v>302</v>
      </c>
      <c r="D84" s="68" t="s">
        <v>64</v>
      </c>
      <c r="E84" s="68" t="s">
        <v>104</v>
      </c>
      <c r="F84" s="68" t="s">
        <v>271</v>
      </c>
      <c r="G84" s="68" t="s">
        <v>259</v>
      </c>
      <c r="H84" s="68" t="s">
        <v>260</v>
      </c>
      <c r="I84" s="44">
        <v>1286900</v>
      </c>
      <c r="J84" s="44"/>
      <c r="K84" s="44"/>
      <c r="L84" s="44"/>
      <c r="M84" s="44"/>
      <c r="N84" s="44">
        <v>1286900</v>
      </c>
      <c r="O84" s="44"/>
      <c r="P84" s="44"/>
      <c r="Q84" s="44"/>
      <c r="R84" s="44"/>
      <c r="S84" s="44"/>
      <c r="T84" s="44"/>
      <c r="U84" s="44"/>
      <c r="V84" s="44"/>
      <c r="W84" s="44"/>
    </row>
    <row r="85" ht="32.9" customHeight="1" spans="1:23">
      <c r="A85" s="68"/>
      <c r="B85" s="68"/>
      <c r="C85" s="68" t="s">
        <v>304</v>
      </c>
      <c r="D85" s="68"/>
      <c r="E85" s="68"/>
      <c r="F85" s="68"/>
      <c r="G85" s="68"/>
      <c r="H85" s="68"/>
      <c r="I85" s="44">
        <v>3000000</v>
      </c>
      <c r="J85" s="44"/>
      <c r="K85" s="44"/>
      <c r="L85" s="44"/>
      <c r="M85" s="44"/>
      <c r="N85" s="44">
        <v>3000000</v>
      </c>
      <c r="O85" s="44"/>
      <c r="P85" s="44"/>
      <c r="Q85" s="44"/>
      <c r="R85" s="44"/>
      <c r="S85" s="44"/>
      <c r="T85" s="44"/>
      <c r="U85" s="44"/>
      <c r="V85" s="44"/>
      <c r="W85" s="44"/>
    </row>
    <row r="86" ht="32.9" customHeight="1" spans="1:23">
      <c r="A86" s="68" t="s">
        <v>212</v>
      </c>
      <c r="B86" s="144" t="s">
        <v>305</v>
      </c>
      <c r="C86" s="68" t="s">
        <v>304</v>
      </c>
      <c r="D86" s="68" t="s">
        <v>64</v>
      </c>
      <c r="E86" s="68" t="s">
        <v>104</v>
      </c>
      <c r="F86" s="68" t="s">
        <v>271</v>
      </c>
      <c r="G86" s="68" t="s">
        <v>234</v>
      </c>
      <c r="H86" s="68" t="s">
        <v>235</v>
      </c>
      <c r="I86" s="44">
        <v>200000</v>
      </c>
      <c r="J86" s="44"/>
      <c r="K86" s="44"/>
      <c r="L86" s="44"/>
      <c r="M86" s="44"/>
      <c r="N86" s="44">
        <v>200000</v>
      </c>
      <c r="O86" s="44"/>
      <c r="P86" s="44"/>
      <c r="Q86" s="44"/>
      <c r="R86" s="44"/>
      <c r="S86" s="44"/>
      <c r="T86" s="44"/>
      <c r="U86" s="44"/>
      <c r="V86" s="44"/>
      <c r="W86" s="44"/>
    </row>
    <row r="87" ht="32.9" customHeight="1" spans="1:23">
      <c r="A87" s="68" t="s">
        <v>212</v>
      </c>
      <c r="B87" s="144" t="s">
        <v>305</v>
      </c>
      <c r="C87" s="68" t="s">
        <v>304</v>
      </c>
      <c r="D87" s="68" t="s">
        <v>64</v>
      </c>
      <c r="E87" s="68" t="s">
        <v>104</v>
      </c>
      <c r="F87" s="68" t="s">
        <v>271</v>
      </c>
      <c r="G87" s="68" t="s">
        <v>259</v>
      </c>
      <c r="H87" s="68" t="s">
        <v>260</v>
      </c>
      <c r="I87" s="44">
        <v>2800000</v>
      </c>
      <c r="J87" s="44"/>
      <c r="K87" s="44"/>
      <c r="L87" s="44"/>
      <c r="M87" s="44"/>
      <c r="N87" s="44">
        <v>2800000</v>
      </c>
      <c r="O87" s="44"/>
      <c r="P87" s="44"/>
      <c r="Q87" s="44"/>
      <c r="R87" s="44"/>
      <c r="S87" s="44"/>
      <c r="T87" s="44"/>
      <c r="U87" s="44"/>
      <c r="V87" s="44"/>
      <c r="W87" s="44"/>
    </row>
    <row r="88" ht="32.9" customHeight="1" spans="1:23">
      <c r="A88" s="68"/>
      <c r="B88" s="68"/>
      <c r="C88" s="68" t="s">
        <v>306</v>
      </c>
      <c r="D88" s="68"/>
      <c r="E88" s="68"/>
      <c r="F88" s="68"/>
      <c r="G88" s="68"/>
      <c r="H88" s="68"/>
      <c r="I88" s="44">
        <v>220000</v>
      </c>
      <c r="J88" s="44">
        <v>220000</v>
      </c>
      <c r="K88" s="44">
        <v>220000</v>
      </c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</row>
    <row r="89" ht="32.9" customHeight="1" spans="1:23">
      <c r="A89" s="68" t="s">
        <v>212</v>
      </c>
      <c r="B89" s="144" t="s">
        <v>307</v>
      </c>
      <c r="C89" s="68" t="s">
        <v>306</v>
      </c>
      <c r="D89" s="68" t="s">
        <v>64</v>
      </c>
      <c r="E89" s="68" t="s">
        <v>80</v>
      </c>
      <c r="F89" s="68" t="s">
        <v>308</v>
      </c>
      <c r="G89" s="68" t="s">
        <v>234</v>
      </c>
      <c r="H89" s="68" t="s">
        <v>235</v>
      </c>
      <c r="I89" s="44">
        <v>220000</v>
      </c>
      <c r="J89" s="44">
        <v>220000</v>
      </c>
      <c r="K89" s="44">
        <v>220000</v>
      </c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</row>
    <row r="90" ht="18.75" customHeight="1" spans="1:23">
      <c r="A90" s="45" t="s">
        <v>309</v>
      </c>
      <c r="B90" s="46"/>
      <c r="C90" s="46"/>
      <c r="D90" s="46"/>
      <c r="E90" s="46"/>
      <c r="F90" s="46"/>
      <c r="G90" s="46"/>
      <c r="H90" s="47"/>
      <c r="I90" s="44">
        <v>285489334.91</v>
      </c>
      <c r="J90" s="44">
        <v>220000</v>
      </c>
      <c r="K90" s="44">
        <v>220000</v>
      </c>
      <c r="L90" s="44"/>
      <c r="M90" s="44"/>
      <c r="N90" s="44">
        <v>19224168.91</v>
      </c>
      <c r="O90" s="44"/>
      <c r="P90" s="44"/>
      <c r="Q90" s="44"/>
      <c r="R90" s="44">
        <v>266045166</v>
      </c>
      <c r="S90" s="44">
        <v>266045166</v>
      </c>
      <c r="T90" s="44"/>
      <c r="U90" s="44"/>
      <c r="V90" s="44"/>
      <c r="W90" s="44"/>
    </row>
  </sheetData>
  <mergeCells count="28">
    <mergeCell ref="A2:W2"/>
    <mergeCell ref="A3:I3"/>
    <mergeCell ref="J4:M4"/>
    <mergeCell ref="N4:P4"/>
    <mergeCell ref="R4:W4"/>
    <mergeCell ref="J5:K5"/>
    <mergeCell ref="A90:H9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6"/>
  <sheetViews>
    <sheetView showZeros="0" workbookViewId="0">
      <selection activeCell="A2" sqref="A2:J2"/>
    </sheetView>
  </sheetViews>
  <sheetFormatPr defaultColWidth="9.14166666666667" defaultRowHeight="12" customHeight="1"/>
  <cols>
    <col min="1" max="1" width="34.2833333333333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27.45" customWidth="1"/>
  </cols>
  <sheetData>
    <row r="1" customHeight="1" spans="10:10">
      <c r="J1" s="140" t="s">
        <v>310</v>
      </c>
    </row>
    <row r="2" ht="28.5" customHeight="1" spans="1:10">
      <c r="A2" s="139" t="s">
        <v>311</v>
      </c>
      <c r="B2" s="31"/>
      <c r="C2" s="31"/>
      <c r="D2" s="31"/>
      <c r="E2" s="31"/>
      <c r="F2" s="101"/>
      <c r="G2" s="31"/>
      <c r="H2" s="101"/>
      <c r="I2" s="101"/>
      <c r="J2" s="31"/>
    </row>
    <row r="3" ht="15" customHeight="1" spans="1:1">
      <c r="A3" s="5" t="str">
        <f>"单位名称："&amp;"玉溪市中医医院"</f>
        <v>单位名称：玉溪市中医医院</v>
      </c>
    </row>
    <row r="4" ht="14.25" customHeight="1" spans="1:10">
      <c r="A4" s="67" t="s">
        <v>312</v>
      </c>
      <c r="B4" s="67" t="s">
        <v>313</v>
      </c>
      <c r="C4" s="67" t="s">
        <v>314</v>
      </c>
      <c r="D4" s="67" t="s">
        <v>315</v>
      </c>
      <c r="E4" s="67" t="s">
        <v>316</v>
      </c>
      <c r="F4" s="54" t="s">
        <v>317</v>
      </c>
      <c r="G4" s="67" t="s">
        <v>318</v>
      </c>
      <c r="H4" s="54" t="s">
        <v>319</v>
      </c>
      <c r="I4" s="54" t="s">
        <v>320</v>
      </c>
      <c r="J4" s="67" t="s">
        <v>321</v>
      </c>
    </row>
    <row r="5" ht="14.25" customHeight="1" spans="1:10">
      <c r="A5" s="67">
        <v>1</v>
      </c>
      <c r="B5" s="67">
        <v>2</v>
      </c>
      <c r="C5" s="67">
        <v>3</v>
      </c>
      <c r="D5" s="67">
        <v>4</v>
      </c>
      <c r="E5" s="67">
        <v>5</v>
      </c>
      <c r="F5" s="54">
        <v>6</v>
      </c>
      <c r="G5" s="67">
        <v>7</v>
      </c>
      <c r="H5" s="54">
        <v>8</v>
      </c>
      <c r="I5" s="54">
        <v>9</v>
      </c>
      <c r="J5" s="67">
        <v>10</v>
      </c>
    </row>
    <row r="6" ht="15" customHeight="1" spans="1:10">
      <c r="A6" s="68" t="s">
        <v>64</v>
      </c>
      <c r="B6" s="69"/>
      <c r="C6" s="69"/>
      <c r="D6" s="69"/>
      <c r="E6" s="70"/>
      <c r="F6" s="71"/>
      <c r="G6" s="70"/>
      <c r="H6" s="71"/>
      <c r="I6" s="71"/>
      <c r="J6" s="70"/>
    </row>
    <row r="7" ht="33.75" customHeight="1" spans="1:10">
      <c r="A7" s="68" t="s">
        <v>306</v>
      </c>
      <c r="B7" s="68" t="s">
        <v>322</v>
      </c>
      <c r="C7" s="68" t="s">
        <v>323</v>
      </c>
      <c r="D7" s="68" t="s">
        <v>324</v>
      </c>
      <c r="E7" s="68" t="s">
        <v>325</v>
      </c>
      <c r="F7" s="68" t="s">
        <v>326</v>
      </c>
      <c r="G7" s="42" t="s">
        <v>327</v>
      </c>
      <c r="H7" s="68" t="s">
        <v>328</v>
      </c>
      <c r="I7" s="68" t="s">
        <v>329</v>
      </c>
      <c r="J7" s="68" t="s">
        <v>330</v>
      </c>
    </row>
    <row r="8" ht="33.75" customHeight="1" spans="1:10">
      <c r="A8" s="68" t="s">
        <v>306</v>
      </c>
      <c r="B8" s="68" t="s">
        <v>322</v>
      </c>
      <c r="C8" s="68" t="s">
        <v>323</v>
      </c>
      <c r="D8" s="68" t="s">
        <v>324</v>
      </c>
      <c r="E8" s="68" t="s">
        <v>331</v>
      </c>
      <c r="F8" s="68" t="s">
        <v>326</v>
      </c>
      <c r="G8" s="42" t="s">
        <v>327</v>
      </c>
      <c r="H8" s="68" t="s">
        <v>328</v>
      </c>
      <c r="I8" s="68" t="s">
        <v>329</v>
      </c>
      <c r="J8" s="68" t="s">
        <v>332</v>
      </c>
    </row>
    <row r="9" ht="33.75" customHeight="1" spans="1:10">
      <c r="A9" s="68" t="s">
        <v>306</v>
      </c>
      <c r="B9" s="68" t="s">
        <v>322</v>
      </c>
      <c r="C9" s="68" t="s">
        <v>323</v>
      </c>
      <c r="D9" s="68" t="s">
        <v>333</v>
      </c>
      <c r="E9" s="68" t="s">
        <v>334</v>
      </c>
      <c r="F9" s="68" t="s">
        <v>335</v>
      </c>
      <c r="G9" s="42" t="s">
        <v>336</v>
      </c>
      <c r="H9" s="68" t="s">
        <v>337</v>
      </c>
      <c r="I9" s="68" t="s">
        <v>329</v>
      </c>
      <c r="J9" s="68" t="s">
        <v>338</v>
      </c>
    </row>
    <row r="10" ht="33.75" customHeight="1" spans="1:10">
      <c r="A10" s="68" t="s">
        <v>306</v>
      </c>
      <c r="B10" s="68" t="s">
        <v>322</v>
      </c>
      <c r="C10" s="68" t="s">
        <v>339</v>
      </c>
      <c r="D10" s="68" t="s">
        <v>340</v>
      </c>
      <c r="E10" s="68" t="s">
        <v>341</v>
      </c>
      <c r="F10" s="68" t="s">
        <v>335</v>
      </c>
      <c r="G10" s="42" t="s">
        <v>342</v>
      </c>
      <c r="H10" s="68" t="s">
        <v>343</v>
      </c>
      <c r="I10" s="68" t="s">
        <v>329</v>
      </c>
      <c r="J10" s="68" t="s">
        <v>344</v>
      </c>
    </row>
    <row r="11" ht="33.75" customHeight="1" spans="1:10">
      <c r="A11" s="68" t="s">
        <v>306</v>
      </c>
      <c r="B11" s="68" t="s">
        <v>322</v>
      </c>
      <c r="C11" s="68" t="s">
        <v>345</v>
      </c>
      <c r="D11" s="68" t="s">
        <v>346</v>
      </c>
      <c r="E11" s="68" t="s">
        <v>347</v>
      </c>
      <c r="F11" s="68" t="s">
        <v>335</v>
      </c>
      <c r="G11" s="42" t="s">
        <v>348</v>
      </c>
      <c r="H11" s="68" t="s">
        <v>337</v>
      </c>
      <c r="I11" s="68" t="s">
        <v>329</v>
      </c>
      <c r="J11" s="68" t="s">
        <v>349</v>
      </c>
    </row>
    <row r="12" ht="33.75" customHeight="1" spans="1:10">
      <c r="A12" s="68" t="s">
        <v>211</v>
      </c>
      <c r="B12" s="68" t="s">
        <v>350</v>
      </c>
      <c r="C12" s="68" t="s">
        <v>323</v>
      </c>
      <c r="D12" s="68" t="s">
        <v>333</v>
      </c>
      <c r="E12" s="68" t="s">
        <v>351</v>
      </c>
      <c r="F12" s="68" t="s">
        <v>335</v>
      </c>
      <c r="G12" s="42" t="s">
        <v>348</v>
      </c>
      <c r="H12" s="68" t="s">
        <v>337</v>
      </c>
      <c r="I12" s="68" t="s">
        <v>329</v>
      </c>
      <c r="J12" s="68" t="s">
        <v>352</v>
      </c>
    </row>
    <row r="13" ht="33.75" customHeight="1" spans="1:10">
      <c r="A13" s="68" t="s">
        <v>211</v>
      </c>
      <c r="B13" s="68" t="s">
        <v>350</v>
      </c>
      <c r="C13" s="68" t="s">
        <v>339</v>
      </c>
      <c r="D13" s="68" t="s">
        <v>340</v>
      </c>
      <c r="E13" s="68" t="s">
        <v>353</v>
      </c>
      <c r="F13" s="68" t="s">
        <v>326</v>
      </c>
      <c r="G13" s="42" t="s">
        <v>354</v>
      </c>
      <c r="H13" s="68" t="s">
        <v>337</v>
      </c>
      <c r="I13" s="68" t="s">
        <v>355</v>
      </c>
      <c r="J13" s="68" t="s">
        <v>356</v>
      </c>
    </row>
    <row r="14" ht="33.75" customHeight="1" spans="1:10">
      <c r="A14" s="68" t="s">
        <v>211</v>
      </c>
      <c r="B14" s="68" t="s">
        <v>350</v>
      </c>
      <c r="C14" s="68" t="s">
        <v>339</v>
      </c>
      <c r="D14" s="68" t="s">
        <v>340</v>
      </c>
      <c r="E14" s="68" t="s">
        <v>357</v>
      </c>
      <c r="F14" s="68" t="s">
        <v>326</v>
      </c>
      <c r="G14" s="42" t="s">
        <v>358</v>
      </c>
      <c r="H14" s="68" t="s">
        <v>337</v>
      </c>
      <c r="I14" s="68" t="s">
        <v>355</v>
      </c>
      <c r="J14" s="68" t="s">
        <v>356</v>
      </c>
    </row>
    <row r="15" ht="33.75" customHeight="1" spans="1:10">
      <c r="A15" s="68" t="s">
        <v>211</v>
      </c>
      <c r="B15" s="68" t="s">
        <v>350</v>
      </c>
      <c r="C15" s="68" t="s">
        <v>345</v>
      </c>
      <c r="D15" s="68" t="s">
        <v>346</v>
      </c>
      <c r="E15" s="68" t="s">
        <v>359</v>
      </c>
      <c r="F15" s="68" t="s">
        <v>335</v>
      </c>
      <c r="G15" s="42" t="s">
        <v>360</v>
      </c>
      <c r="H15" s="68" t="s">
        <v>337</v>
      </c>
      <c r="I15" s="68" t="s">
        <v>329</v>
      </c>
      <c r="J15" s="68" t="s">
        <v>361</v>
      </c>
    </row>
    <row r="16" ht="33.75" customHeight="1" spans="1:10">
      <c r="A16" s="68" t="s">
        <v>211</v>
      </c>
      <c r="B16" s="68" t="s">
        <v>350</v>
      </c>
      <c r="C16" s="68" t="s">
        <v>345</v>
      </c>
      <c r="D16" s="68" t="s">
        <v>346</v>
      </c>
      <c r="E16" s="68" t="s">
        <v>347</v>
      </c>
      <c r="F16" s="68" t="s">
        <v>335</v>
      </c>
      <c r="G16" s="42" t="s">
        <v>360</v>
      </c>
      <c r="H16" s="68" t="s">
        <v>337</v>
      </c>
      <c r="I16" s="68" t="s">
        <v>329</v>
      </c>
      <c r="J16" s="68" t="s">
        <v>361</v>
      </c>
    </row>
  </sheetData>
  <mergeCells count="6">
    <mergeCell ref="A2:J2"/>
    <mergeCell ref="A3:H3"/>
    <mergeCell ref="A7:A11"/>
    <mergeCell ref="A12:A16"/>
    <mergeCell ref="B7:B11"/>
    <mergeCell ref="B12:B16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21" sqref="A21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2:6">
      <c r="B1" s="131"/>
      <c r="F1" s="132" t="s">
        <v>362</v>
      </c>
    </row>
    <row r="2" ht="28.5" customHeight="1" spans="1:6">
      <c r="A2" s="31" t="s">
        <v>363</v>
      </c>
      <c r="B2" s="31"/>
      <c r="C2" s="31"/>
      <c r="D2" s="31"/>
      <c r="E2" s="31"/>
      <c r="F2" s="31"/>
    </row>
    <row r="3" ht="15" customHeight="1" spans="1:6">
      <c r="A3" s="133" t="str">
        <f>"单位名称："&amp;"玉溪市中医医院"</f>
        <v>单位名称：玉溪市中医医院</v>
      </c>
      <c r="B3" s="134"/>
      <c r="C3" s="134"/>
      <c r="D3" s="74"/>
      <c r="E3" s="74"/>
      <c r="F3" s="135" t="s">
        <v>364</v>
      </c>
    </row>
    <row r="4" ht="18.75" customHeight="1" spans="1:6">
      <c r="A4" s="33" t="s">
        <v>135</v>
      </c>
      <c r="B4" s="33" t="s">
        <v>67</v>
      </c>
      <c r="C4" s="33" t="s">
        <v>68</v>
      </c>
      <c r="D4" s="34" t="s">
        <v>365</v>
      </c>
      <c r="E4" s="41"/>
      <c r="F4" s="41"/>
    </row>
    <row r="5" ht="30" customHeight="1" spans="1:6">
      <c r="A5" s="40"/>
      <c r="B5" s="40"/>
      <c r="C5" s="40"/>
      <c r="D5" s="34" t="s">
        <v>30</v>
      </c>
      <c r="E5" s="41" t="s">
        <v>71</v>
      </c>
      <c r="F5" s="41" t="s">
        <v>72</v>
      </c>
    </row>
    <row r="6" ht="16.5" customHeight="1" spans="1:6">
      <c r="A6" s="41">
        <v>1</v>
      </c>
      <c r="B6" s="41">
        <v>2</v>
      </c>
      <c r="C6" s="41">
        <v>3</v>
      </c>
      <c r="D6" s="41">
        <v>4</v>
      </c>
      <c r="E6" s="41">
        <v>5</v>
      </c>
      <c r="F6" s="41">
        <v>6</v>
      </c>
    </row>
    <row r="7" ht="20.25" customHeight="1" spans="1:6">
      <c r="A7" s="42"/>
      <c r="B7" s="42"/>
      <c r="C7" s="42"/>
      <c r="D7" s="24"/>
      <c r="E7" s="136"/>
      <c r="F7" s="136"/>
    </row>
    <row r="8" ht="17.25" customHeight="1" spans="1:6">
      <c r="A8" s="137" t="s">
        <v>309</v>
      </c>
      <c r="B8" s="138"/>
      <c r="C8" s="138" t="s">
        <v>309</v>
      </c>
      <c r="D8" s="136"/>
      <c r="E8" s="136"/>
      <c r="F8" s="136"/>
    </row>
    <row r="9" customHeight="1" spans="1:1">
      <c r="A9" s="48" t="s">
        <v>131</v>
      </c>
    </row>
  </sheetData>
  <mergeCells count="7">
    <mergeCell ref="A2:F2"/>
    <mergeCell ref="A3:E3"/>
    <mergeCell ref="D4:F4"/>
    <mergeCell ref="A8:C8"/>
    <mergeCell ref="A4:A5"/>
    <mergeCell ref="B4:B5"/>
    <mergeCell ref="C4:C5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5"/>
  <sheetViews>
    <sheetView showZeros="0" topLeftCell="A5" workbookViewId="0">
      <selection activeCell="A2" sqref="A2:Q2"/>
    </sheetView>
  </sheetViews>
  <sheetFormatPr defaultColWidth="9.14166666666667" defaultRowHeight="14.25" customHeight="1"/>
  <cols>
    <col min="1" max="1" width="29.575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6" width="14.8416666666667" customWidth="1"/>
    <col min="7" max="7" width="14.1333333333333" customWidth="1"/>
    <col min="8" max="11" width="14.7416666666667" customWidth="1"/>
    <col min="12" max="16" width="12.575" customWidth="1"/>
    <col min="17" max="17" width="10.425" customWidth="1"/>
  </cols>
  <sheetData>
    <row r="1" ht="13.5" customHeight="1" spans="1:17">
      <c r="A1" s="29" t="s">
        <v>366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49"/>
      <c r="P1" s="49"/>
      <c r="Q1" s="29"/>
    </row>
    <row r="2" ht="27.75" customHeight="1" spans="1:17">
      <c r="A2" s="72" t="s">
        <v>367</v>
      </c>
      <c r="B2" s="31"/>
      <c r="C2" s="31"/>
      <c r="D2" s="31"/>
      <c r="E2" s="31"/>
      <c r="F2" s="31"/>
      <c r="G2" s="31"/>
      <c r="H2" s="31"/>
      <c r="I2" s="31"/>
      <c r="J2" s="31"/>
      <c r="K2" s="101"/>
      <c r="L2" s="31"/>
      <c r="M2" s="31"/>
      <c r="N2" s="31"/>
      <c r="O2" s="101"/>
      <c r="P2" s="101"/>
      <c r="Q2" s="31"/>
    </row>
    <row r="3" ht="18.75" customHeight="1" spans="1:17">
      <c r="A3" s="110" t="str">
        <f>"单位名称："&amp;"玉溪市中医医院"</f>
        <v>单位名称：玉溪市中医医院</v>
      </c>
      <c r="B3" s="7"/>
      <c r="C3" s="7"/>
      <c r="D3" s="7"/>
      <c r="E3" s="7"/>
      <c r="F3" s="7"/>
      <c r="G3" s="7"/>
      <c r="H3" s="7"/>
      <c r="I3" s="7"/>
      <c r="J3" s="7"/>
      <c r="O3" s="78"/>
      <c r="P3" s="78"/>
      <c r="Q3" s="129" t="s">
        <v>2</v>
      </c>
    </row>
    <row r="4" ht="15.75" customHeight="1" spans="1:17">
      <c r="A4" s="33" t="s">
        <v>368</v>
      </c>
      <c r="B4" s="111" t="s">
        <v>369</v>
      </c>
      <c r="C4" s="111" t="s">
        <v>370</v>
      </c>
      <c r="D4" s="111" t="s">
        <v>371</v>
      </c>
      <c r="E4" s="111" t="s">
        <v>372</v>
      </c>
      <c r="F4" s="111" t="s">
        <v>373</v>
      </c>
      <c r="G4" s="112" t="s">
        <v>142</v>
      </c>
      <c r="H4" s="112"/>
      <c r="I4" s="112"/>
      <c r="J4" s="112"/>
      <c r="K4" s="121"/>
      <c r="L4" s="112"/>
      <c r="M4" s="112"/>
      <c r="N4" s="112"/>
      <c r="O4" s="122"/>
      <c r="P4" s="121"/>
      <c r="Q4" s="130"/>
    </row>
    <row r="5" ht="17.25" customHeight="1" spans="1:17">
      <c r="A5" s="36"/>
      <c r="B5" s="113"/>
      <c r="C5" s="113"/>
      <c r="D5" s="113"/>
      <c r="E5" s="113"/>
      <c r="F5" s="113"/>
      <c r="G5" s="113" t="s">
        <v>30</v>
      </c>
      <c r="H5" s="113" t="s">
        <v>33</v>
      </c>
      <c r="I5" s="113" t="s">
        <v>374</v>
      </c>
      <c r="J5" s="113" t="s">
        <v>375</v>
      </c>
      <c r="K5" s="123" t="s">
        <v>376</v>
      </c>
      <c r="L5" s="124" t="s">
        <v>377</v>
      </c>
      <c r="M5" s="124"/>
      <c r="N5" s="124"/>
      <c r="O5" s="125"/>
      <c r="P5" s="126"/>
      <c r="Q5" s="114"/>
    </row>
    <row r="6" ht="54" customHeight="1" spans="1:17">
      <c r="A6" s="39"/>
      <c r="B6" s="114"/>
      <c r="C6" s="114"/>
      <c r="D6" s="114"/>
      <c r="E6" s="114"/>
      <c r="F6" s="114"/>
      <c r="G6" s="114"/>
      <c r="H6" s="114" t="s">
        <v>32</v>
      </c>
      <c r="I6" s="114"/>
      <c r="J6" s="114"/>
      <c r="K6" s="127"/>
      <c r="L6" s="114" t="s">
        <v>32</v>
      </c>
      <c r="M6" s="114" t="s">
        <v>39</v>
      </c>
      <c r="N6" s="114" t="s">
        <v>149</v>
      </c>
      <c r="O6" s="128" t="s">
        <v>41</v>
      </c>
      <c r="P6" s="127" t="s">
        <v>42</v>
      </c>
      <c r="Q6" s="114" t="s">
        <v>43</v>
      </c>
    </row>
    <row r="7" ht="15" customHeight="1" spans="1:17">
      <c r="A7" s="40">
        <v>1</v>
      </c>
      <c r="B7" s="115">
        <v>2</v>
      </c>
      <c r="C7" s="115">
        <v>3</v>
      </c>
      <c r="D7" s="115">
        <v>4</v>
      </c>
      <c r="E7" s="115">
        <v>5</v>
      </c>
      <c r="F7" s="115">
        <v>6</v>
      </c>
      <c r="G7" s="116">
        <v>7</v>
      </c>
      <c r="H7" s="116">
        <v>8</v>
      </c>
      <c r="I7" s="116">
        <v>9</v>
      </c>
      <c r="J7" s="116">
        <v>10</v>
      </c>
      <c r="K7" s="116">
        <v>11</v>
      </c>
      <c r="L7" s="116">
        <v>12</v>
      </c>
      <c r="M7" s="116">
        <v>13</v>
      </c>
      <c r="N7" s="116">
        <v>14</v>
      </c>
      <c r="O7" s="116">
        <v>15</v>
      </c>
      <c r="P7" s="116">
        <v>16</v>
      </c>
      <c r="Q7" s="116">
        <v>17</v>
      </c>
    </row>
    <row r="8" ht="21" customHeight="1" spans="1:17">
      <c r="A8" s="94" t="s">
        <v>64</v>
      </c>
      <c r="B8" s="95"/>
      <c r="C8" s="95"/>
      <c r="D8" s="95"/>
      <c r="E8" s="117"/>
      <c r="F8" s="118">
        <v>31464200</v>
      </c>
      <c r="G8" s="44">
        <v>73164200</v>
      </c>
      <c r="H8" s="44"/>
      <c r="I8" s="44"/>
      <c r="J8" s="44"/>
      <c r="K8" s="44"/>
      <c r="L8" s="44">
        <v>73164200</v>
      </c>
      <c r="M8" s="44">
        <v>73164200</v>
      </c>
      <c r="N8" s="44"/>
      <c r="O8" s="44"/>
      <c r="P8" s="44"/>
      <c r="Q8" s="44"/>
    </row>
    <row r="9" ht="21" customHeight="1" spans="1:17">
      <c r="A9" s="94" t="str">
        <f t="shared" ref="A9:A24" si="0">"      "&amp;"玉溪市中医医院事业支出经费"</f>
        <v>      玉溪市中医医院事业支出经费</v>
      </c>
      <c r="B9" s="95" t="s">
        <v>378</v>
      </c>
      <c r="C9" s="95" t="str">
        <f>"C23120300"&amp;"  "&amp;"车辆维修和保养服务"</f>
        <v>C23120300  车辆维修和保养服务</v>
      </c>
      <c r="D9" s="119" t="s">
        <v>379</v>
      </c>
      <c r="E9" s="120">
        <v>1</v>
      </c>
      <c r="F9" s="24">
        <v>30000</v>
      </c>
      <c r="G9" s="44">
        <v>30000</v>
      </c>
      <c r="H9" s="44"/>
      <c r="I9" s="44"/>
      <c r="J9" s="44"/>
      <c r="K9" s="44"/>
      <c r="L9" s="44">
        <v>30000</v>
      </c>
      <c r="M9" s="44">
        <v>30000</v>
      </c>
      <c r="N9" s="44"/>
      <c r="O9" s="44"/>
      <c r="P9" s="44"/>
      <c r="Q9" s="44"/>
    </row>
    <row r="10" ht="21" customHeight="1" spans="1:17">
      <c r="A10" s="94" t="str">
        <f t="shared" si="0"/>
        <v>      玉溪市中医医院事业支出经费</v>
      </c>
      <c r="B10" s="95" t="s">
        <v>380</v>
      </c>
      <c r="C10" s="95" t="str">
        <f>"A05010000"&amp;"  "&amp;"家具"</f>
        <v>A05010000  家具</v>
      </c>
      <c r="D10" s="119" t="s">
        <v>379</v>
      </c>
      <c r="E10" s="120">
        <v>1</v>
      </c>
      <c r="F10" s="24">
        <v>800000</v>
      </c>
      <c r="G10" s="44">
        <v>800000</v>
      </c>
      <c r="H10" s="44"/>
      <c r="I10" s="44"/>
      <c r="J10" s="44"/>
      <c r="K10" s="44"/>
      <c r="L10" s="44">
        <v>800000</v>
      </c>
      <c r="M10" s="44">
        <v>800000</v>
      </c>
      <c r="N10" s="44"/>
      <c r="O10" s="44"/>
      <c r="P10" s="44"/>
      <c r="Q10" s="44"/>
    </row>
    <row r="11" ht="21" customHeight="1" spans="1:17">
      <c r="A11" s="94" t="str">
        <f t="shared" si="0"/>
        <v>      玉溪市中医医院事业支出经费</v>
      </c>
      <c r="B11" s="95" t="s">
        <v>381</v>
      </c>
      <c r="C11" s="95" t="str">
        <f>"A02000000"&amp;"  "&amp;"设备"</f>
        <v>A02000000  设备</v>
      </c>
      <c r="D11" s="119" t="s">
        <v>379</v>
      </c>
      <c r="E11" s="120">
        <v>1</v>
      </c>
      <c r="F11" s="24">
        <v>1114200</v>
      </c>
      <c r="G11" s="44">
        <v>1114200</v>
      </c>
      <c r="H11" s="44"/>
      <c r="I11" s="44"/>
      <c r="J11" s="44"/>
      <c r="K11" s="44"/>
      <c r="L11" s="44">
        <v>1114200</v>
      </c>
      <c r="M11" s="44">
        <v>1114200</v>
      </c>
      <c r="N11" s="44"/>
      <c r="O11" s="44"/>
      <c r="P11" s="44"/>
      <c r="Q11" s="44"/>
    </row>
    <row r="12" ht="21" customHeight="1" spans="1:17">
      <c r="A12" s="94" t="str">
        <f t="shared" si="0"/>
        <v>      玉溪市中医医院事业支出经费</v>
      </c>
      <c r="B12" s="95" t="s">
        <v>382</v>
      </c>
      <c r="C12" s="95" t="str">
        <f>"C23120000"&amp;"  "&amp;"维修和保养服务"</f>
        <v>C23120000  维修和保养服务</v>
      </c>
      <c r="D12" s="119" t="s">
        <v>379</v>
      </c>
      <c r="E12" s="120">
        <v>1</v>
      </c>
      <c r="F12" s="24"/>
      <c r="G12" s="44">
        <v>5500000</v>
      </c>
      <c r="H12" s="44"/>
      <c r="I12" s="44"/>
      <c r="J12" s="44"/>
      <c r="K12" s="44"/>
      <c r="L12" s="44">
        <v>5500000</v>
      </c>
      <c r="M12" s="44">
        <v>5500000</v>
      </c>
      <c r="N12" s="44"/>
      <c r="O12" s="44"/>
      <c r="P12" s="44"/>
      <c r="Q12" s="44"/>
    </row>
    <row r="13" ht="21" customHeight="1" spans="1:17">
      <c r="A13" s="94" t="str">
        <f t="shared" si="0"/>
        <v>      玉溪市中医医院事业支出经费</v>
      </c>
      <c r="B13" s="95" t="s">
        <v>383</v>
      </c>
      <c r="C13" s="95" t="str">
        <f>"A02061800"&amp;"  "&amp;"生活用电器"</f>
        <v>A02061800  生活用电器</v>
      </c>
      <c r="D13" s="119" t="s">
        <v>379</v>
      </c>
      <c r="E13" s="120">
        <v>1</v>
      </c>
      <c r="F13" s="24"/>
      <c r="G13" s="44">
        <v>9700000</v>
      </c>
      <c r="H13" s="44"/>
      <c r="I13" s="44"/>
      <c r="J13" s="44"/>
      <c r="K13" s="44"/>
      <c r="L13" s="44">
        <v>9700000</v>
      </c>
      <c r="M13" s="44">
        <v>9700000</v>
      </c>
      <c r="N13" s="44"/>
      <c r="O13" s="44"/>
      <c r="P13" s="44"/>
      <c r="Q13" s="44"/>
    </row>
    <row r="14" ht="21" customHeight="1" spans="1:17">
      <c r="A14" s="94" t="str">
        <f t="shared" si="0"/>
        <v>      玉溪市中医医院事业支出经费</v>
      </c>
      <c r="B14" s="95" t="s">
        <v>384</v>
      </c>
      <c r="C14" s="95" t="str">
        <f>"A08000000"&amp;"  "&amp;"无形资产"</f>
        <v>A08000000  无形资产</v>
      </c>
      <c r="D14" s="119" t="s">
        <v>379</v>
      </c>
      <c r="E14" s="120">
        <v>1</v>
      </c>
      <c r="F14" s="24">
        <v>600000</v>
      </c>
      <c r="G14" s="44">
        <v>600000</v>
      </c>
      <c r="H14" s="44"/>
      <c r="I14" s="44"/>
      <c r="J14" s="44"/>
      <c r="K14" s="44"/>
      <c r="L14" s="44">
        <v>600000</v>
      </c>
      <c r="M14" s="44">
        <v>600000</v>
      </c>
      <c r="N14" s="44"/>
      <c r="O14" s="44"/>
      <c r="P14" s="44"/>
      <c r="Q14" s="44"/>
    </row>
    <row r="15" ht="21" customHeight="1" spans="1:17">
      <c r="A15" s="94" t="str">
        <f t="shared" si="0"/>
        <v>      玉溪市中医医院事业支出经费</v>
      </c>
      <c r="B15" s="95" t="s">
        <v>385</v>
      </c>
      <c r="C15" s="95" t="str">
        <f>"C18040100"&amp;"  "&amp;"商业保险服务"</f>
        <v>C18040100  商业保险服务</v>
      </c>
      <c r="D15" s="119" t="s">
        <v>379</v>
      </c>
      <c r="E15" s="120">
        <v>1</v>
      </c>
      <c r="F15" s="24">
        <v>30000</v>
      </c>
      <c r="G15" s="44">
        <v>30000</v>
      </c>
      <c r="H15" s="44"/>
      <c r="I15" s="44"/>
      <c r="J15" s="44"/>
      <c r="K15" s="44"/>
      <c r="L15" s="44">
        <v>30000</v>
      </c>
      <c r="M15" s="44">
        <v>30000</v>
      </c>
      <c r="N15" s="44"/>
      <c r="O15" s="44"/>
      <c r="P15" s="44"/>
      <c r="Q15" s="44"/>
    </row>
    <row r="16" ht="21" customHeight="1" spans="1:17">
      <c r="A16" s="94" t="str">
        <f t="shared" si="0"/>
        <v>      玉溪市中医医院事业支出经费</v>
      </c>
      <c r="B16" s="95" t="s">
        <v>386</v>
      </c>
      <c r="C16" s="95" t="str">
        <f>"A02000000"&amp;"  "&amp;"设备"</f>
        <v>A02000000  设备</v>
      </c>
      <c r="D16" s="119" t="s">
        <v>379</v>
      </c>
      <c r="E16" s="120">
        <v>1</v>
      </c>
      <c r="F16" s="24">
        <v>5000000</v>
      </c>
      <c r="G16" s="44">
        <v>5000000</v>
      </c>
      <c r="H16" s="44"/>
      <c r="I16" s="44"/>
      <c r="J16" s="44"/>
      <c r="K16" s="44"/>
      <c r="L16" s="44">
        <v>5000000</v>
      </c>
      <c r="M16" s="44">
        <v>5000000</v>
      </c>
      <c r="N16" s="44"/>
      <c r="O16" s="44"/>
      <c r="P16" s="44"/>
      <c r="Q16" s="44"/>
    </row>
    <row r="17" ht="21" customHeight="1" spans="1:17">
      <c r="A17" s="94" t="str">
        <f t="shared" si="0"/>
        <v>      玉溪市中医医院事业支出经费</v>
      </c>
      <c r="B17" s="95" t="s">
        <v>387</v>
      </c>
      <c r="C17" s="95" t="str">
        <f>"C23120300"&amp;"  "&amp;"车辆维修和保养服务"</f>
        <v>C23120300  车辆维修和保养服务</v>
      </c>
      <c r="D17" s="119" t="s">
        <v>379</v>
      </c>
      <c r="E17" s="120">
        <v>1</v>
      </c>
      <c r="F17" s="24">
        <v>90000</v>
      </c>
      <c r="G17" s="44">
        <v>90000</v>
      </c>
      <c r="H17" s="44"/>
      <c r="I17" s="44"/>
      <c r="J17" s="44"/>
      <c r="K17" s="44"/>
      <c r="L17" s="44">
        <v>90000</v>
      </c>
      <c r="M17" s="44">
        <v>90000</v>
      </c>
      <c r="N17" s="44"/>
      <c r="O17" s="44"/>
      <c r="P17" s="44"/>
      <c r="Q17" s="44"/>
    </row>
    <row r="18" ht="21" customHeight="1" spans="1:17">
      <c r="A18" s="94" t="str">
        <f t="shared" si="0"/>
        <v>      玉溪市中医医院事业支出经费</v>
      </c>
      <c r="B18" s="95" t="s">
        <v>388</v>
      </c>
      <c r="C18" s="95" t="str">
        <f>"B01000000"&amp;"  "&amp;"房屋施工"</f>
        <v>B01000000  房屋施工</v>
      </c>
      <c r="D18" s="119" t="s">
        <v>379</v>
      </c>
      <c r="E18" s="120">
        <v>1</v>
      </c>
      <c r="F18" s="24">
        <v>15000000</v>
      </c>
      <c r="G18" s="44">
        <v>15000000</v>
      </c>
      <c r="H18" s="44"/>
      <c r="I18" s="44"/>
      <c r="J18" s="44"/>
      <c r="K18" s="44"/>
      <c r="L18" s="44">
        <v>15000000</v>
      </c>
      <c r="M18" s="44">
        <v>15000000</v>
      </c>
      <c r="N18" s="44"/>
      <c r="O18" s="44"/>
      <c r="P18" s="44"/>
      <c r="Q18" s="44"/>
    </row>
    <row r="19" ht="21" customHeight="1" spans="1:17">
      <c r="A19" s="94" t="str">
        <f t="shared" si="0"/>
        <v>      玉溪市中医医院事业支出经费</v>
      </c>
      <c r="B19" s="95" t="s">
        <v>389</v>
      </c>
      <c r="C19" s="95" t="str">
        <f>"C23090100"&amp;"  "&amp;"印刷服务"</f>
        <v>C23090100  印刷服务</v>
      </c>
      <c r="D19" s="119" t="s">
        <v>379</v>
      </c>
      <c r="E19" s="120">
        <v>1</v>
      </c>
      <c r="F19" s="24">
        <v>400000</v>
      </c>
      <c r="G19" s="44">
        <v>400000</v>
      </c>
      <c r="H19" s="44"/>
      <c r="I19" s="44"/>
      <c r="J19" s="44"/>
      <c r="K19" s="44"/>
      <c r="L19" s="44">
        <v>400000</v>
      </c>
      <c r="M19" s="44">
        <v>400000</v>
      </c>
      <c r="N19" s="44"/>
      <c r="O19" s="44"/>
      <c r="P19" s="44"/>
      <c r="Q19" s="44"/>
    </row>
    <row r="20" ht="21" customHeight="1" spans="1:17">
      <c r="A20" s="94" t="str">
        <f t="shared" si="0"/>
        <v>      玉溪市中医医院事业支出经费</v>
      </c>
      <c r="B20" s="95" t="s">
        <v>388</v>
      </c>
      <c r="C20" s="95" t="str">
        <f>"B01000000"&amp;"  "&amp;"房屋施工"</f>
        <v>B01000000  房屋施工</v>
      </c>
      <c r="D20" s="119" t="s">
        <v>379</v>
      </c>
      <c r="E20" s="120">
        <v>1</v>
      </c>
      <c r="F20" s="24">
        <v>8000000</v>
      </c>
      <c r="G20" s="44">
        <v>8000000</v>
      </c>
      <c r="H20" s="44"/>
      <c r="I20" s="44"/>
      <c r="J20" s="44"/>
      <c r="K20" s="44"/>
      <c r="L20" s="44">
        <v>8000000</v>
      </c>
      <c r="M20" s="44">
        <v>8000000</v>
      </c>
      <c r="N20" s="44"/>
      <c r="O20" s="44"/>
      <c r="P20" s="44"/>
      <c r="Q20" s="44"/>
    </row>
    <row r="21" ht="21" customHeight="1" spans="1:17">
      <c r="A21" s="94" t="str">
        <f t="shared" si="0"/>
        <v>      玉溪市中医医院事业支出经费</v>
      </c>
      <c r="B21" s="95" t="s">
        <v>390</v>
      </c>
      <c r="C21" s="95" t="str">
        <f>"A02061804"&amp;"  "&amp;"空调机"</f>
        <v>A02061804  空调机</v>
      </c>
      <c r="D21" s="119" t="s">
        <v>379</v>
      </c>
      <c r="E21" s="120">
        <v>1</v>
      </c>
      <c r="F21" s="24">
        <v>100000</v>
      </c>
      <c r="G21" s="44">
        <v>100000</v>
      </c>
      <c r="H21" s="44"/>
      <c r="I21" s="44"/>
      <c r="J21" s="44"/>
      <c r="K21" s="44"/>
      <c r="L21" s="44">
        <v>100000</v>
      </c>
      <c r="M21" s="44">
        <v>100000</v>
      </c>
      <c r="N21" s="44"/>
      <c r="O21" s="44"/>
      <c r="P21" s="44"/>
      <c r="Q21" s="44"/>
    </row>
    <row r="22" ht="21" customHeight="1" spans="1:17">
      <c r="A22" s="94" t="str">
        <f t="shared" si="0"/>
        <v>      玉溪市中医医院事业支出经费</v>
      </c>
      <c r="B22" s="95" t="s">
        <v>391</v>
      </c>
      <c r="C22" s="95" t="str">
        <f>"A05040101"&amp;"  "&amp;"复印纸"</f>
        <v>A05040101  复印纸</v>
      </c>
      <c r="D22" s="119" t="s">
        <v>379</v>
      </c>
      <c r="E22" s="120">
        <v>1</v>
      </c>
      <c r="F22" s="24">
        <v>300000</v>
      </c>
      <c r="G22" s="44">
        <v>300000</v>
      </c>
      <c r="H22" s="44"/>
      <c r="I22" s="44"/>
      <c r="J22" s="44"/>
      <c r="K22" s="44"/>
      <c r="L22" s="44">
        <v>300000</v>
      </c>
      <c r="M22" s="44">
        <v>300000</v>
      </c>
      <c r="N22" s="44"/>
      <c r="O22" s="44"/>
      <c r="P22" s="44"/>
      <c r="Q22" s="44"/>
    </row>
    <row r="23" ht="21" customHeight="1" spans="1:17">
      <c r="A23" s="94" t="str">
        <f t="shared" si="0"/>
        <v>      玉溪市中医医院事业支出经费</v>
      </c>
      <c r="B23" s="95" t="s">
        <v>392</v>
      </c>
      <c r="C23" s="95" t="str">
        <f>"A02320000"&amp;"  "&amp;"医疗设备"</f>
        <v>A02320000  医疗设备</v>
      </c>
      <c r="D23" s="119" t="s">
        <v>379</v>
      </c>
      <c r="E23" s="120">
        <v>1</v>
      </c>
      <c r="F23" s="24"/>
      <c r="G23" s="44">
        <v>20300000</v>
      </c>
      <c r="H23" s="44"/>
      <c r="I23" s="44"/>
      <c r="J23" s="44"/>
      <c r="K23" s="44"/>
      <c r="L23" s="44">
        <v>20300000</v>
      </c>
      <c r="M23" s="44">
        <v>20300000</v>
      </c>
      <c r="N23" s="44"/>
      <c r="O23" s="44"/>
      <c r="P23" s="44"/>
      <c r="Q23" s="44"/>
    </row>
    <row r="24" ht="21" customHeight="1" spans="1:17">
      <c r="A24" s="94" t="str">
        <f t="shared" si="0"/>
        <v>      玉溪市中医医院事业支出经费</v>
      </c>
      <c r="B24" s="95" t="s">
        <v>393</v>
      </c>
      <c r="C24" s="95" t="str">
        <f>"A02310000"&amp;"  "&amp;"化学药品和中药设备"</f>
        <v>A02310000  化学药品和中药设备</v>
      </c>
      <c r="D24" s="119" t="s">
        <v>379</v>
      </c>
      <c r="E24" s="120">
        <v>1</v>
      </c>
      <c r="F24" s="24"/>
      <c r="G24" s="44">
        <v>6200000</v>
      </c>
      <c r="H24" s="44"/>
      <c r="I24" s="44"/>
      <c r="J24" s="44"/>
      <c r="K24" s="44"/>
      <c r="L24" s="44">
        <v>6200000</v>
      </c>
      <c r="M24" s="44">
        <v>6200000</v>
      </c>
      <c r="N24" s="44"/>
      <c r="O24" s="44"/>
      <c r="P24" s="44"/>
      <c r="Q24" s="44"/>
    </row>
    <row r="25" ht="21" customHeight="1" spans="1:17">
      <c r="A25" s="96" t="s">
        <v>309</v>
      </c>
      <c r="B25" s="97"/>
      <c r="C25" s="97"/>
      <c r="D25" s="97"/>
      <c r="E25" s="117"/>
      <c r="F25" s="118">
        <v>31464200</v>
      </c>
      <c r="G25" s="44">
        <v>73164200</v>
      </c>
      <c r="H25" s="44"/>
      <c r="I25" s="44"/>
      <c r="J25" s="44"/>
      <c r="K25" s="44"/>
      <c r="L25" s="44">
        <v>73164200</v>
      </c>
      <c r="M25" s="44">
        <v>73164200</v>
      </c>
      <c r="N25" s="44"/>
      <c r="O25" s="44"/>
      <c r="P25" s="44"/>
      <c r="Q25" s="44"/>
    </row>
  </sheetData>
  <mergeCells count="17">
    <mergeCell ref="A1:Q1"/>
    <mergeCell ref="A2:Q2"/>
    <mergeCell ref="A3:E3"/>
    <mergeCell ref="G4:Q4"/>
    <mergeCell ref="L5:Q5"/>
    <mergeCell ref="A25:E2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23" sqref="B23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79" t="s">
        <v>394</v>
      </c>
      <c r="B1" s="79"/>
      <c r="C1" s="79"/>
      <c r="D1" s="79"/>
      <c r="E1" s="79"/>
      <c r="F1" s="79"/>
      <c r="G1" s="79"/>
      <c r="H1" s="80"/>
      <c r="I1" s="79"/>
      <c r="J1" s="79"/>
      <c r="K1" s="79"/>
      <c r="L1" s="99"/>
      <c r="M1" s="80"/>
      <c r="N1" s="100"/>
    </row>
    <row r="2" ht="27.75" customHeight="1" spans="1:14">
      <c r="A2" s="72" t="s">
        <v>395</v>
      </c>
      <c r="B2" s="81"/>
      <c r="C2" s="81"/>
      <c r="D2" s="81"/>
      <c r="E2" s="81"/>
      <c r="F2" s="81"/>
      <c r="G2" s="81"/>
      <c r="H2" s="82"/>
      <c r="I2" s="81"/>
      <c r="J2" s="81"/>
      <c r="K2" s="81"/>
      <c r="L2" s="101"/>
      <c r="M2" s="82"/>
      <c r="N2" s="81"/>
    </row>
    <row r="3" ht="18.75" customHeight="1" spans="1:14">
      <c r="A3" s="73" t="str">
        <f>"单位名称："&amp;"玉溪市中医医院"</f>
        <v>单位名称：玉溪市中医医院</v>
      </c>
      <c r="B3" s="74"/>
      <c r="C3" s="74"/>
      <c r="D3" s="74"/>
      <c r="E3" s="74"/>
      <c r="F3" s="74"/>
      <c r="G3" s="74"/>
      <c r="H3" s="83"/>
      <c r="I3" s="76"/>
      <c r="J3" s="76"/>
      <c r="K3" s="76"/>
      <c r="L3" s="78"/>
      <c r="M3" s="102"/>
      <c r="N3" s="103" t="s">
        <v>2</v>
      </c>
    </row>
    <row r="4" ht="15.75" customHeight="1" spans="1:14">
      <c r="A4" s="84" t="s">
        <v>368</v>
      </c>
      <c r="B4" s="85" t="s">
        <v>396</v>
      </c>
      <c r="C4" s="85" t="s">
        <v>397</v>
      </c>
      <c r="D4" s="86" t="s">
        <v>142</v>
      </c>
      <c r="E4" s="86"/>
      <c r="F4" s="86"/>
      <c r="G4" s="86"/>
      <c r="H4" s="87"/>
      <c r="I4" s="86"/>
      <c r="J4" s="86"/>
      <c r="K4" s="86"/>
      <c r="L4" s="104"/>
      <c r="M4" s="87"/>
      <c r="N4" s="105"/>
    </row>
    <row r="5" ht="17.25" customHeight="1" spans="1:14">
      <c r="A5" s="88"/>
      <c r="B5" s="89"/>
      <c r="C5" s="89"/>
      <c r="D5" s="89" t="s">
        <v>30</v>
      </c>
      <c r="E5" s="89" t="s">
        <v>33</v>
      </c>
      <c r="F5" s="89" t="s">
        <v>374</v>
      </c>
      <c r="G5" s="89" t="s">
        <v>375</v>
      </c>
      <c r="H5" s="90" t="s">
        <v>376</v>
      </c>
      <c r="I5" s="106" t="s">
        <v>377</v>
      </c>
      <c r="J5" s="106"/>
      <c r="K5" s="106"/>
      <c r="L5" s="107"/>
      <c r="M5" s="108"/>
      <c r="N5" s="92"/>
    </row>
    <row r="6" ht="54" customHeight="1" spans="1:14">
      <c r="A6" s="91"/>
      <c r="B6" s="92"/>
      <c r="C6" s="92"/>
      <c r="D6" s="92"/>
      <c r="E6" s="92"/>
      <c r="F6" s="92"/>
      <c r="G6" s="92"/>
      <c r="H6" s="93"/>
      <c r="I6" s="92" t="s">
        <v>32</v>
      </c>
      <c r="J6" s="92" t="s">
        <v>39</v>
      </c>
      <c r="K6" s="92" t="s">
        <v>149</v>
      </c>
      <c r="L6" s="109" t="s">
        <v>41</v>
      </c>
      <c r="M6" s="93" t="s">
        <v>42</v>
      </c>
      <c r="N6" s="92" t="s">
        <v>43</v>
      </c>
    </row>
    <row r="7" ht="15" customHeight="1" spans="1:14">
      <c r="A7" s="91">
        <v>1</v>
      </c>
      <c r="B7" s="92">
        <v>2</v>
      </c>
      <c r="C7" s="92">
        <v>3</v>
      </c>
      <c r="D7" s="93">
        <v>4</v>
      </c>
      <c r="E7" s="93">
        <v>5</v>
      </c>
      <c r="F7" s="93">
        <v>6</v>
      </c>
      <c r="G7" s="93">
        <v>7</v>
      </c>
      <c r="H7" s="93">
        <v>8</v>
      </c>
      <c r="I7" s="93">
        <v>9</v>
      </c>
      <c r="J7" s="93">
        <v>10</v>
      </c>
      <c r="K7" s="93">
        <v>11</v>
      </c>
      <c r="L7" s="93">
        <v>12</v>
      </c>
      <c r="M7" s="93">
        <v>13</v>
      </c>
      <c r="N7" s="93">
        <v>14</v>
      </c>
    </row>
    <row r="8" ht="21" customHeight="1" spans="1:14">
      <c r="A8" s="94"/>
      <c r="B8" s="95"/>
      <c r="C8" s="95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</row>
    <row r="9" ht="21" customHeight="1" spans="1:14">
      <c r="A9" s="94"/>
      <c r="B9" s="95"/>
      <c r="C9" s="95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</row>
    <row r="10" ht="21" customHeight="1" spans="1:14">
      <c r="A10" s="96" t="s">
        <v>309</v>
      </c>
      <c r="B10" s="97"/>
      <c r="C10" s="98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</row>
    <row r="11" customHeight="1" spans="1:1">
      <c r="A11" s="48" t="s">
        <v>131</v>
      </c>
    </row>
  </sheetData>
  <mergeCells count="14">
    <mergeCell ref="A1:N1"/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20" sqref="A20"/>
    </sheetView>
  </sheetViews>
  <sheetFormatPr defaultColWidth="9.14166666666667" defaultRowHeight="14.25" customHeight="1"/>
  <cols>
    <col min="1" max="1" width="76.275" customWidth="1"/>
    <col min="2" max="13" width="17.175" customWidth="1"/>
    <col min="14" max="14" width="17.0333333333333" customWidth="1"/>
  </cols>
  <sheetData>
    <row r="1" ht="13.5" customHeight="1" spans="1:14">
      <c r="A1" s="29" t="s">
        <v>398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49"/>
    </row>
    <row r="2" ht="27.75" customHeight="1" spans="1:14">
      <c r="A2" s="72" t="s">
        <v>399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" customHeight="1" spans="1:14">
      <c r="A3" s="73" t="str">
        <f>"单位名称："&amp;"玉溪市中医医院"</f>
        <v>单位名称：玉溪市中医医院</v>
      </c>
      <c r="B3" s="74"/>
      <c r="C3" s="74"/>
      <c r="D3" s="75"/>
      <c r="E3" s="76"/>
      <c r="F3" s="76"/>
      <c r="G3" s="76"/>
      <c r="H3" s="76"/>
      <c r="I3" s="76"/>
      <c r="N3" s="78" t="s">
        <v>2</v>
      </c>
    </row>
    <row r="4" ht="19.5" customHeight="1" spans="1:14">
      <c r="A4" s="34" t="s">
        <v>400</v>
      </c>
      <c r="B4" s="51" t="s">
        <v>142</v>
      </c>
      <c r="C4" s="52"/>
      <c r="D4" s="52"/>
      <c r="E4" s="51" t="s">
        <v>401</v>
      </c>
      <c r="F4" s="52"/>
      <c r="G4" s="52"/>
      <c r="H4" s="52"/>
      <c r="I4" s="52"/>
      <c r="J4" s="52"/>
      <c r="K4" s="52"/>
      <c r="L4" s="52"/>
      <c r="M4" s="52"/>
      <c r="N4" s="52"/>
    </row>
    <row r="5" ht="40.5" customHeight="1" spans="1:14">
      <c r="A5" s="40"/>
      <c r="B5" s="37" t="s">
        <v>30</v>
      </c>
      <c r="C5" s="33" t="s">
        <v>33</v>
      </c>
      <c r="D5" s="77" t="s">
        <v>402</v>
      </c>
      <c r="E5" s="41" t="s">
        <v>403</v>
      </c>
      <c r="F5" s="41" t="s">
        <v>404</v>
      </c>
      <c r="G5" s="41" t="s">
        <v>405</v>
      </c>
      <c r="H5" s="41" t="s">
        <v>406</v>
      </c>
      <c r="I5" s="41" t="s">
        <v>407</v>
      </c>
      <c r="J5" s="41" t="s">
        <v>408</v>
      </c>
      <c r="K5" s="41" t="s">
        <v>409</v>
      </c>
      <c r="L5" s="41" t="s">
        <v>410</v>
      </c>
      <c r="M5" s="41" t="s">
        <v>411</v>
      </c>
      <c r="N5" s="41" t="s">
        <v>412</v>
      </c>
    </row>
    <row r="6" ht="19.5" customHeight="1" spans="1:14">
      <c r="A6" s="41">
        <v>1</v>
      </c>
      <c r="B6" s="41">
        <v>2</v>
      </c>
      <c r="C6" s="41">
        <v>3</v>
      </c>
      <c r="D6" s="51">
        <v>4</v>
      </c>
      <c r="E6" s="41">
        <v>5</v>
      </c>
      <c r="F6" s="41">
        <v>6</v>
      </c>
      <c r="G6" s="41">
        <v>7</v>
      </c>
      <c r="H6" s="51">
        <v>8</v>
      </c>
      <c r="I6" s="41">
        <v>9</v>
      </c>
      <c r="J6" s="41">
        <v>10</v>
      </c>
      <c r="K6" s="41">
        <v>11</v>
      </c>
      <c r="L6" s="51">
        <v>12</v>
      </c>
      <c r="M6" s="41">
        <v>13</v>
      </c>
      <c r="N6" s="41">
        <v>14</v>
      </c>
    </row>
    <row r="7" ht="20.25" customHeight="1" spans="1:14">
      <c r="A7" s="42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</row>
    <row r="8" ht="20.25" customHeight="1" spans="1:14">
      <c r="A8" s="42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</row>
    <row r="9" ht="20.25" customHeight="1" spans="1:14">
      <c r="A9" s="70" t="s">
        <v>30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</row>
    <row r="10" customHeight="1" spans="1:1">
      <c r="A10" s="48" t="s">
        <v>131</v>
      </c>
    </row>
  </sheetData>
  <mergeCells count="6">
    <mergeCell ref="A1:N1"/>
    <mergeCell ref="A2:N2"/>
    <mergeCell ref="A3:I3"/>
    <mergeCell ref="B4:D4"/>
    <mergeCell ref="E4:N4"/>
    <mergeCell ref="A4:A5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22" sqref="B22"/>
    </sheetView>
  </sheetViews>
  <sheetFormatPr defaultColWidth="9.14166666666667" defaultRowHeight="12" customHeight="1" outlineLevelRow="7"/>
  <cols>
    <col min="1" max="1" width="34.2833333333333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27.45" customWidth="1"/>
  </cols>
  <sheetData>
    <row r="1" customHeight="1" spans="1:10">
      <c r="A1" s="29" t="s">
        <v>413</v>
      </c>
      <c r="B1" s="29"/>
      <c r="C1" s="29"/>
      <c r="D1" s="29"/>
      <c r="E1" s="29"/>
      <c r="F1" s="29"/>
      <c r="G1" s="29"/>
      <c r="H1" s="29"/>
      <c r="I1" s="29"/>
      <c r="J1" s="49"/>
    </row>
    <row r="2" ht="28.5" customHeight="1" spans="1:10">
      <c r="A2" s="64" t="s">
        <v>414</v>
      </c>
      <c r="B2" s="65"/>
      <c r="C2" s="65"/>
      <c r="D2" s="65"/>
      <c r="E2" s="65"/>
      <c r="F2" s="66"/>
      <c r="G2" s="65"/>
      <c r="H2" s="66"/>
      <c r="I2" s="66"/>
      <c r="J2" s="65"/>
    </row>
    <row r="3" ht="15" customHeight="1" spans="1:1">
      <c r="A3" s="5" t="str">
        <f>"单位名称："&amp;"玉溪市中医医院"</f>
        <v>单位名称：玉溪市中医医院</v>
      </c>
    </row>
    <row r="4" ht="14.25" customHeight="1" spans="1:10">
      <c r="A4" s="67" t="s">
        <v>312</v>
      </c>
      <c r="B4" s="67" t="s">
        <v>313</v>
      </c>
      <c r="C4" s="67" t="s">
        <v>314</v>
      </c>
      <c r="D4" s="67" t="s">
        <v>315</v>
      </c>
      <c r="E4" s="67" t="s">
        <v>316</v>
      </c>
      <c r="F4" s="54" t="s">
        <v>317</v>
      </c>
      <c r="G4" s="67" t="s">
        <v>318</v>
      </c>
      <c r="H4" s="54" t="s">
        <v>319</v>
      </c>
      <c r="I4" s="54" t="s">
        <v>320</v>
      </c>
      <c r="J4" s="67" t="s">
        <v>321</v>
      </c>
    </row>
    <row r="5" ht="14.25" customHeight="1" spans="1:10">
      <c r="A5" s="67">
        <v>1</v>
      </c>
      <c r="B5" s="67">
        <v>2</v>
      </c>
      <c r="C5" s="67">
        <v>3</v>
      </c>
      <c r="D5" s="67">
        <v>4</v>
      </c>
      <c r="E5" s="67">
        <v>5</v>
      </c>
      <c r="F5" s="54">
        <v>6</v>
      </c>
      <c r="G5" s="67">
        <v>7</v>
      </c>
      <c r="H5" s="54">
        <v>8</v>
      </c>
      <c r="I5" s="54">
        <v>9</v>
      </c>
      <c r="J5" s="67">
        <v>10</v>
      </c>
    </row>
    <row r="6" ht="15" customHeight="1" spans="1:10">
      <c r="A6" s="68"/>
      <c r="B6" s="69"/>
      <c r="C6" s="69"/>
      <c r="D6" s="69"/>
      <c r="E6" s="70"/>
      <c r="F6" s="71"/>
      <c r="G6" s="70"/>
      <c r="H6" s="71"/>
      <c r="I6" s="71"/>
      <c r="J6" s="70"/>
    </row>
    <row r="7" ht="33.75" customHeight="1" spans="1:10">
      <c r="A7" s="68"/>
      <c r="B7" s="68"/>
      <c r="C7" s="68"/>
      <c r="D7" s="68"/>
      <c r="E7" s="68"/>
      <c r="F7" s="68"/>
      <c r="G7" s="42"/>
      <c r="H7" s="68"/>
      <c r="I7" s="68"/>
      <c r="J7" s="68"/>
    </row>
    <row r="8" customHeight="1" spans="1:1">
      <c r="A8" s="48" t="s">
        <v>131</v>
      </c>
    </row>
  </sheetData>
  <mergeCells count="3">
    <mergeCell ref="A1:J1"/>
    <mergeCell ref="A2:J2"/>
    <mergeCell ref="A3:H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6"/>
  <sheetViews>
    <sheetView showZeros="0" workbookViewId="0">
      <selection activeCell="A2" sqref="A2:H2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6" width="8.98333333333333" customWidth="1"/>
    <col min="7" max="8" width="15.1333333333333" customWidth="1"/>
  </cols>
  <sheetData>
    <row r="1" ht="18.75" customHeight="1" spans="1:8">
      <c r="A1" s="55" t="s">
        <v>415</v>
      </c>
      <c r="B1" s="55"/>
      <c r="C1" s="55"/>
      <c r="D1" s="55"/>
      <c r="E1" s="55"/>
      <c r="F1" s="55"/>
      <c r="G1" s="55"/>
      <c r="H1" s="55" t="s">
        <v>415</v>
      </c>
    </row>
    <row r="2" ht="28.5" customHeight="1" spans="1:8">
      <c r="A2" s="56" t="s">
        <v>416</v>
      </c>
      <c r="B2" s="56"/>
      <c r="C2" s="56"/>
      <c r="D2" s="56"/>
      <c r="E2" s="56"/>
      <c r="F2" s="56"/>
      <c r="G2" s="56"/>
      <c r="H2" s="56"/>
    </row>
    <row r="3" ht="18.75" customHeight="1" spans="1:8">
      <c r="A3" s="57" t="str">
        <f>"单位名称："&amp;"玉溪市中医医院"</f>
        <v>单位名称：玉溪市中医医院</v>
      </c>
      <c r="B3" s="57"/>
      <c r="C3" s="57"/>
      <c r="D3" s="57"/>
      <c r="E3" s="57"/>
      <c r="F3" s="57"/>
      <c r="G3" s="57"/>
      <c r="H3" s="57"/>
    </row>
    <row r="4" ht="18.75" customHeight="1" spans="1:8">
      <c r="A4" s="58" t="s">
        <v>135</v>
      </c>
      <c r="B4" s="58" t="s">
        <v>417</v>
      </c>
      <c r="C4" s="58" t="s">
        <v>418</v>
      </c>
      <c r="D4" s="58" t="s">
        <v>419</v>
      </c>
      <c r="E4" s="58" t="s">
        <v>420</v>
      </c>
      <c r="F4" s="58" t="s">
        <v>421</v>
      </c>
      <c r="G4" s="58"/>
      <c r="H4" s="58"/>
    </row>
    <row r="5" ht="18.75" customHeight="1" spans="1:8">
      <c r="A5" s="58"/>
      <c r="B5" s="58"/>
      <c r="C5" s="58"/>
      <c r="D5" s="58"/>
      <c r="E5" s="58"/>
      <c r="F5" s="58" t="s">
        <v>372</v>
      </c>
      <c r="G5" s="58" t="s">
        <v>422</v>
      </c>
      <c r="H5" s="58" t="s">
        <v>423</v>
      </c>
    </row>
    <row r="6" ht="18.75" customHeight="1" spans="1:8">
      <c r="A6" s="59" t="s">
        <v>44</v>
      </c>
      <c r="B6" s="59" t="s">
        <v>45</v>
      </c>
      <c r="C6" s="59" t="s">
        <v>46</v>
      </c>
      <c r="D6" s="59" t="s">
        <v>47</v>
      </c>
      <c r="E6" s="59" t="s">
        <v>48</v>
      </c>
      <c r="F6" s="59" t="s">
        <v>49</v>
      </c>
      <c r="G6" s="59" t="s">
        <v>50</v>
      </c>
      <c r="H6" s="59" t="s">
        <v>51</v>
      </c>
    </row>
    <row r="7" ht="18" customHeight="1" spans="1:8">
      <c r="A7" s="60" t="s">
        <v>64</v>
      </c>
      <c r="B7" s="60" t="s">
        <v>424</v>
      </c>
      <c r="C7" s="60" t="s">
        <v>425</v>
      </c>
      <c r="D7" s="60" t="s">
        <v>426</v>
      </c>
      <c r="E7" s="61" t="s">
        <v>427</v>
      </c>
      <c r="F7" s="62">
        <v>1</v>
      </c>
      <c r="G7" s="63">
        <v>3000</v>
      </c>
      <c r="H7" s="63">
        <v>3000</v>
      </c>
    </row>
    <row r="8" ht="18" customHeight="1" spans="1:8">
      <c r="A8" s="60" t="s">
        <v>64</v>
      </c>
      <c r="B8" s="60" t="s">
        <v>424</v>
      </c>
      <c r="C8" s="60" t="s">
        <v>428</v>
      </c>
      <c r="D8" s="60" t="s">
        <v>429</v>
      </c>
      <c r="E8" s="61" t="s">
        <v>427</v>
      </c>
      <c r="F8" s="62">
        <v>1</v>
      </c>
      <c r="G8" s="63">
        <v>9000</v>
      </c>
      <c r="H8" s="63">
        <v>9000</v>
      </c>
    </row>
    <row r="9" ht="18" customHeight="1" spans="1:8">
      <c r="A9" s="60" t="s">
        <v>64</v>
      </c>
      <c r="B9" s="60" t="s">
        <v>424</v>
      </c>
      <c r="C9" s="60" t="s">
        <v>430</v>
      </c>
      <c r="D9" s="60" t="s">
        <v>431</v>
      </c>
      <c r="E9" s="61" t="s">
        <v>427</v>
      </c>
      <c r="F9" s="62">
        <v>100</v>
      </c>
      <c r="G9" s="63">
        <v>6000</v>
      </c>
      <c r="H9" s="63">
        <v>600000</v>
      </c>
    </row>
    <row r="10" ht="18" customHeight="1" spans="1:8">
      <c r="A10" s="60" t="s">
        <v>64</v>
      </c>
      <c r="B10" s="60" t="s">
        <v>424</v>
      </c>
      <c r="C10" s="60" t="s">
        <v>432</v>
      </c>
      <c r="D10" s="60" t="s">
        <v>433</v>
      </c>
      <c r="E10" s="61" t="s">
        <v>427</v>
      </c>
      <c r="F10" s="62">
        <v>9</v>
      </c>
      <c r="G10" s="63">
        <v>1500</v>
      </c>
      <c r="H10" s="63">
        <v>13500</v>
      </c>
    </row>
    <row r="11" ht="18" customHeight="1" spans="1:8">
      <c r="A11" s="60" t="s">
        <v>64</v>
      </c>
      <c r="B11" s="60" t="s">
        <v>424</v>
      </c>
      <c r="C11" s="60" t="s">
        <v>434</v>
      </c>
      <c r="D11" s="60" t="s">
        <v>435</v>
      </c>
      <c r="E11" s="61" t="s">
        <v>427</v>
      </c>
      <c r="F11" s="62">
        <v>2</v>
      </c>
      <c r="G11" s="63">
        <v>4000</v>
      </c>
      <c r="H11" s="63">
        <v>8000</v>
      </c>
    </row>
    <row r="12" ht="18" customHeight="1" spans="1:8">
      <c r="A12" s="60" t="s">
        <v>64</v>
      </c>
      <c r="B12" s="60" t="s">
        <v>424</v>
      </c>
      <c r="C12" s="60" t="s">
        <v>436</v>
      </c>
      <c r="D12" s="60" t="s">
        <v>437</v>
      </c>
      <c r="E12" s="61" t="s">
        <v>427</v>
      </c>
      <c r="F12" s="62">
        <v>2</v>
      </c>
      <c r="G12" s="63">
        <v>1000</v>
      </c>
      <c r="H12" s="63">
        <v>2000</v>
      </c>
    </row>
    <row r="13" ht="18" customHeight="1" spans="1:8">
      <c r="A13" s="60" t="s">
        <v>64</v>
      </c>
      <c r="B13" s="60" t="s">
        <v>424</v>
      </c>
      <c r="C13" s="60" t="s">
        <v>438</v>
      </c>
      <c r="D13" s="60" t="s">
        <v>439</v>
      </c>
      <c r="E13" s="61" t="s">
        <v>427</v>
      </c>
      <c r="F13" s="62">
        <v>1</v>
      </c>
      <c r="G13" s="63">
        <v>25000</v>
      </c>
      <c r="H13" s="63">
        <v>25000</v>
      </c>
    </row>
    <row r="14" ht="18" customHeight="1" spans="1:8">
      <c r="A14" s="60" t="s">
        <v>64</v>
      </c>
      <c r="B14" s="60" t="s">
        <v>440</v>
      </c>
      <c r="C14" s="60" t="s">
        <v>441</v>
      </c>
      <c r="D14" s="60" t="s">
        <v>442</v>
      </c>
      <c r="E14" s="61" t="s">
        <v>443</v>
      </c>
      <c r="F14" s="62">
        <v>1</v>
      </c>
      <c r="G14" s="63">
        <v>1000</v>
      </c>
      <c r="H14" s="63">
        <v>1000</v>
      </c>
    </row>
    <row r="15" ht="18" customHeight="1" spans="1:8">
      <c r="A15" s="60" t="s">
        <v>64</v>
      </c>
      <c r="B15" s="60" t="s">
        <v>440</v>
      </c>
      <c r="C15" s="60" t="s">
        <v>444</v>
      </c>
      <c r="D15" s="60" t="s">
        <v>445</v>
      </c>
      <c r="E15" s="61" t="s">
        <v>446</v>
      </c>
      <c r="F15" s="62">
        <v>8</v>
      </c>
      <c r="G15" s="63">
        <v>1500</v>
      </c>
      <c r="H15" s="63">
        <v>12000</v>
      </c>
    </row>
    <row r="16" ht="18" customHeight="1" spans="1:8">
      <c r="A16" s="60" t="s">
        <v>64</v>
      </c>
      <c r="B16" s="60" t="s">
        <v>440</v>
      </c>
      <c r="C16" s="60" t="s">
        <v>447</v>
      </c>
      <c r="D16" s="60" t="s">
        <v>448</v>
      </c>
      <c r="E16" s="61" t="s">
        <v>449</v>
      </c>
      <c r="F16" s="62">
        <v>8</v>
      </c>
      <c r="G16" s="63">
        <v>2000</v>
      </c>
      <c r="H16" s="63">
        <v>16000</v>
      </c>
    </row>
    <row r="17" ht="18" customHeight="1" spans="1:8">
      <c r="A17" s="60" t="s">
        <v>64</v>
      </c>
      <c r="B17" s="60" t="s">
        <v>440</v>
      </c>
      <c r="C17" s="60" t="s">
        <v>450</v>
      </c>
      <c r="D17" s="60" t="s">
        <v>451</v>
      </c>
      <c r="E17" s="61" t="s">
        <v>446</v>
      </c>
      <c r="F17" s="62">
        <v>50</v>
      </c>
      <c r="G17" s="63">
        <v>700</v>
      </c>
      <c r="H17" s="63">
        <v>35000</v>
      </c>
    </row>
    <row r="18" ht="18" customHeight="1" spans="1:8">
      <c r="A18" s="60" t="s">
        <v>64</v>
      </c>
      <c r="B18" s="60" t="s">
        <v>440</v>
      </c>
      <c r="C18" s="60" t="s">
        <v>447</v>
      </c>
      <c r="D18" s="60" t="s">
        <v>448</v>
      </c>
      <c r="E18" s="61" t="s">
        <v>449</v>
      </c>
      <c r="F18" s="62">
        <v>1</v>
      </c>
      <c r="G18" s="63">
        <v>2500</v>
      </c>
      <c r="H18" s="63">
        <v>2500</v>
      </c>
    </row>
    <row r="19" ht="18" customHeight="1" spans="1:8">
      <c r="A19" s="60" t="s">
        <v>64</v>
      </c>
      <c r="B19" s="60" t="s">
        <v>440</v>
      </c>
      <c r="C19" s="60" t="s">
        <v>447</v>
      </c>
      <c r="D19" s="60" t="s">
        <v>448</v>
      </c>
      <c r="E19" s="61" t="s">
        <v>449</v>
      </c>
      <c r="F19" s="62">
        <v>100</v>
      </c>
      <c r="G19" s="63">
        <v>1000</v>
      </c>
      <c r="H19" s="63">
        <v>100000</v>
      </c>
    </row>
    <row r="20" ht="18" customHeight="1" spans="1:8">
      <c r="A20" s="60" t="s">
        <v>64</v>
      </c>
      <c r="B20" s="60" t="s">
        <v>440</v>
      </c>
      <c r="C20" s="60" t="s">
        <v>441</v>
      </c>
      <c r="D20" s="60" t="s">
        <v>442</v>
      </c>
      <c r="E20" s="61" t="s">
        <v>443</v>
      </c>
      <c r="F20" s="62">
        <v>100</v>
      </c>
      <c r="G20" s="63">
        <v>500</v>
      </c>
      <c r="H20" s="63">
        <v>50000</v>
      </c>
    </row>
    <row r="21" ht="18" customHeight="1" spans="1:8">
      <c r="A21" s="60" t="s">
        <v>64</v>
      </c>
      <c r="B21" s="60" t="s">
        <v>440</v>
      </c>
      <c r="C21" s="60" t="s">
        <v>441</v>
      </c>
      <c r="D21" s="60" t="s">
        <v>442</v>
      </c>
      <c r="E21" s="61" t="s">
        <v>443</v>
      </c>
      <c r="F21" s="62">
        <v>1</v>
      </c>
      <c r="G21" s="63">
        <v>1000</v>
      </c>
      <c r="H21" s="63">
        <v>1000</v>
      </c>
    </row>
    <row r="22" ht="18" customHeight="1" spans="1:8">
      <c r="A22" s="60" t="s">
        <v>64</v>
      </c>
      <c r="B22" s="60" t="s">
        <v>440</v>
      </c>
      <c r="C22" s="60" t="s">
        <v>441</v>
      </c>
      <c r="D22" s="60" t="s">
        <v>442</v>
      </c>
      <c r="E22" s="61" t="s">
        <v>443</v>
      </c>
      <c r="F22" s="62">
        <v>8</v>
      </c>
      <c r="G22" s="63">
        <v>800</v>
      </c>
      <c r="H22" s="63">
        <v>6400</v>
      </c>
    </row>
    <row r="23" ht="18" customHeight="1" spans="1:8">
      <c r="A23" s="60" t="s">
        <v>64</v>
      </c>
      <c r="B23" s="60" t="s">
        <v>440</v>
      </c>
      <c r="C23" s="60" t="s">
        <v>447</v>
      </c>
      <c r="D23" s="60" t="s">
        <v>448</v>
      </c>
      <c r="E23" s="61" t="s">
        <v>449</v>
      </c>
      <c r="F23" s="62">
        <v>4</v>
      </c>
      <c r="G23" s="63">
        <v>2000</v>
      </c>
      <c r="H23" s="63">
        <v>8000</v>
      </c>
    </row>
    <row r="24" ht="18" customHeight="1" spans="1:8">
      <c r="A24" s="60" t="s">
        <v>64</v>
      </c>
      <c r="B24" s="60" t="s">
        <v>440</v>
      </c>
      <c r="C24" s="60" t="s">
        <v>452</v>
      </c>
      <c r="D24" s="60" t="s">
        <v>453</v>
      </c>
      <c r="E24" s="61" t="s">
        <v>446</v>
      </c>
      <c r="F24" s="62">
        <v>4</v>
      </c>
      <c r="G24" s="63">
        <v>1200</v>
      </c>
      <c r="H24" s="63">
        <v>4800</v>
      </c>
    </row>
    <row r="25" ht="18" customHeight="1" spans="1:8">
      <c r="A25" s="60" t="s">
        <v>64</v>
      </c>
      <c r="B25" s="60" t="s">
        <v>440</v>
      </c>
      <c r="C25" s="60" t="s">
        <v>441</v>
      </c>
      <c r="D25" s="60" t="s">
        <v>442</v>
      </c>
      <c r="E25" s="61" t="s">
        <v>443</v>
      </c>
      <c r="F25" s="62">
        <v>10</v>
      </c>
      <c r="G25" s="63">
        <v>800</v>
      </c>
      <c r="H25" s="63">
        <v>8000</v>
      </c>
    </row>
    <row r="26" ht="18" customHeight="1" spans="1:8">
      <c r="A26" s="61" t="s">
        <v>30</v>
      </c>
      <c r="B26" s="61"/>
      <c r="C26" s="61"/>
      <c r="D26" s="61"/>
      <c r="E26" s="61"/>
      <c r="F26" s="62">
        <v>411</v>
      </c>
      <c r="G26" s="63"/>
      <c r="H26" s="63">
        <v>905200</v>
      </c>
    </row>
  </sheetData>
  <mergeCells count="10">
    <mergeCell ref="A1:H1"/>
    <mergeCell ref="A2:H2"/>
    <mergeCell ref="A3:H3"/>
    <mergeCell ref="F4:H4"/>
    <mergeCell ref="A26:E26"/>
    <mergeCell ref="A4:A5"/>
    <mergeCell ref="B4:B5"/>
    <mergeCell ref="C4:C5"/>
    <mergeCell ref="D4:D5"/>
    <mergeCell ref="E4:E5"/>
  </mergeCells>
  <pageMargins left="0.75" right="0.75" top="1" bottom="1" header="0.5" footer="0.5"/>
  <pageSetup paperSize="1" pageOrder="overThenDown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D25" sqref="D25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A1" s="29" t="s">
        <v>454</v>
      </c>
      <c r="B1" s="29"/>
      <c r="C1" s="29"/>
      <c r="D1" s="30"/>
      <c r="E1" s="30"/>
      <c r="F1" s="30"/>
      <c r="G1" s="30"/>
      <c r="H1" s="29"/>
      <c r="I1" s="29"/>
      <c r="J1" s="29"/>
      <c r="K1" s="49"/>
    </row>
    <row r="2" ht="28.5" customHeight="1" spans="1:11">
      <c r="A2" s="31" t="s">
        <v>455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13.5" customHeight="1" spans="1:11">
      <c r="A3" s="5" t="str">
        <f>"单位名称："&amp;"玉溪市中医医院"</f>
        <v>单位名称：玉溪市中医医院</v>
      </c>
      <c r="B3" s="6"/>
      <c r="C3" s="6"/>
      <c r="D3" s="6"/>
      <c r="E3" s="6"/>
      <c r="F3" s="6"/>
      <c r="G3" s="6"/>
      <c r="H3" s="7"/>
      <c r="I3" s="7"/>
      <c r="J3" s="7"/>
      <c r="K3" s="50" t="s">
        <v>2</v>
      </c>
    </row>
    <row r="4" ht="21.75" customHeight="1" spans="1:11">
      <c r="A4" s="32" t="s">
        <v>206</v>
      </c>
      <c r="B4" s="32" t="s">
        <v>137</v>
      </c>
      <c r="C4" s="32" t="s">
        <v>207</v>
      </c>
      <c r="D4" s="33" t="s">
        <v>138</v>
      </c>
      <c r="E4" s="33" t="s">
        <v>139</v>
      </c>
      <c r="F4" s="33" t="s">
        <v>140</v>
      </c>
      <c r="G4" s="33" t="s">
        <v>141</v>
      </c>
      <c r="H4" s="34" t="s">
        <v>30</v>
      </c>
      <c r="I4" s="51" t="s">
        <v>456</v>
      </c>
      <c r="J4" s="52"/>
      <c r="K4" s="53"/>
    </row>
    <row r="5" ht="21.75" customHeight="1" spans="1:11">
      <c r="A5" s="35"/>
      <c r="B5" s="35"/>
      <c r="C5" s="35"/>
      <c r="D5" s="36"/>
      <c r="E5" s="36"/>
      <c r="F5" s="36"/>
      <c r="G5" s="36"/>
      <c r="H5" s="37"/>
      <c r="I5" s="33" t="s">
        <v>33</v>
      </c>
      <c r="J5" s="33" t="s">
        <v>34</v>
      </c>
      <c r="K5" s="33" t="s">
        <v>35</v>
      </c>
    </row>
    <row r="6" ht="40.5" customHeight="1" spans="1:11">
      <c r="A6" s="38"/>
      <c r="B6" s="38"/>
      <c r="C6" s="38"/>
      <c r="D6" s="39"/>
      <c r="E6" s="39"/>
      <c r="F6" s="39"/>
      <c r="G6" s="39"/>
      <c r="H6" s="40"/>
      <c r="I6" s="39" t="s">
        <v>32</v>
      </c>
      <c r="J6" s="39"/>
      <c r="K6" s="39"/>
    </row>
    <row r="7" ht="15" customHeight="1" spans="1:11">
      <c r="A7" s="41">
        <v>1</v>
      </c>
      <c r="B7" s="41">
        <v>2</v>
      </c>
      <c r="C7" s="41">
        <v>3</v>
      </c>
      <c r="D7" s="41">
        <v>4</v>
      </c>
      <c r="E7" s="41">
        <v>5</v>
      </c>
      <c r="F7" s="41">
        <v>6</v>
      </c>
      <c r="G7" s="41">
        <v>7</v>
      </c>
      <c r="H7" s="41">
        <v>8</v>
      </c>
      <c r="I7" s="41">
        <v>9</v>
      </c>
      <c r="J7" s="54">
        <v>10</v>
      </c>
      <c r="K7" s="54">
        <v>11</v>
      </c>
    </row>
    <row r="8" ht="30.65" customHeight="1" spans="1:11">
      <c r="A8" s="42"/>
      <c r="B8" s="43"/>
      <c r="C8" s="42"/>
      <c r="D8" s="42"/>
      <c r="E8" s="42"/>
      <c r="F8" s="42"/>
      <c r="G8" s="42"/>
      <c r="H8" s="44"/>
      <c r="I8" s="44"/>
      <c r="J8" s="44"/>
      <c r="K8" s="44"/>
    </row>
    <row r="9" ht="30.65" customHeight="1" spans="1:11">
      <c r="A9" s="43"/>
      <c r="B9" s="43"/>
      <c r="C9" s="43"/>
      <c r="D9" s="43"/>
      <c r="E9" s="43"/>
      <c r="F9" s="43"/>
      <c r="G9" s="43"/>
      <c r="H9" s="44"/>
      <c r="I9" s="44"/>
      <c r="J9" s="44"/>
      <c r="K9" s="44"/>
    </row>
    <row r="10" ht="18.75" customHeight="1" spans="1:11">
      <c r="A10" s="45" t="s">
        <v>309</v>
      </c>
      <c r="B10" s="46"/>
      <c r="C10" s="46"/>
      <c r="D10" s="46"/>
      <c r="E10" s="46"/>
      <c r="F10" s="46"/>
      <c r="G10" s="47"/>
      <c r="H10" s="44"/>
      <c r="I10" s="44"/>
      <c r="J10" s="44"/>
      <c r="K10" s="44"/>
    </row>
    <row r="11" customHeight="1" spans="1:1">
      <c r="A11" s="48" t="s">
        <v>131</v>
      </c>
    </row>
  </sheetData>
  <mergeCells count="16">
    <mergeCell ref="A1:K1"/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C18" sqref="C18"/>
    </sheetView>
  </sheetViews>
  <sheetFormatPr defaultColWidth="9.14166666666667" defaultRowHeight="14.25" customHeight="1" outlineLevelCol="6"/>
  <cols>
    <col min="1" max="1" width="37.7416666666667" customWidth="1"/>
    <col min="2" max="2" width="15.5666666666667" customWidth="1"/>
    <col min="3" max="3" width="57.4166666666667" customWidth="1"/>
    <col min="4" max="4" width="9.7" customWidth="1"/>
    <col min="5" max="7" width="19.8416666666667" customWidth="1"/>
  </cols>
  <sheetData>
    <row r="1" ht="13.5" customHeight="1" spans="1:7">
      <c r="A1" s="1" t="s">
        <v>457</v>
      </c>
      <c r="B1" s="1"/>
      <c r="C1" s="1"/>
      <c r="D1" s="2"/>
      <c r="E1" s="1"/>
      <c r="F1" s="1"/>
      <c r="G1" s="3"/>
    </row>
    <row r="2" ht="27.75" customHeight="1" spans="1:7">
      <c r="A2" s="4" t="s">
        <v>458</v>
      </c>
      <c r="B2" s="4"/>
      <c r="C2" s="4"/>
      <c r="D2" s="4"/>
      <c r="E2" s="4"/>
      <c r="F2" s="4"/>
      <c r="G2" s="4"/>
    </row>
    <row r="3" ht="13.5" customHeight="1" spans="1:7">
      <c r="A3" s="5" t="str">
        <f>"单位名称："&amp;"玉溪市中医医院"</f>
        <v>单位名称：玉溪市中医医院</v>
      </c>
      <c r="B3" s="6"/>
      <c r="C3" s="6"/>
      <c r="D3" s="6"/>
      <c r="E3" s="7"/>
      <c r="F3" s="7"/>
      <c r="G3" s="8" t="s">
        <v>2</v>
      </c>
    </row>
    <row r="4" ht="21.75" customHeight="1" spans="1:7">
      <c r="A4" s="9" t="s">
        <v>207</v>
      </c>
      <c r="B4" s="9" t="s">
        <v>206</v>
      </c>
      <c r="C4" s="9" t="s">
        <v>137</v>
      </c>
      <c r="D4" s="10" t="s">
        <v>459</v>
      </c>
      <c r="E4" s="11" t="s">
        <v>33</v>
      </c>
      <c r="F4" s="12"/>
      <c r="G4" s="13"/>
    </row>
    <row r="5" ht="21.75" customHeight="1" spans="1:7">
      <c r="A5" s="14"/>
      <c r="B5" s="14"/>
      <c r="C5" s="14"/>
      <c r="D5" s="15"/>
      <c r="E5" s="16" t="s">
        <v>460</v>
      </c>
      <c r="F5" s="10" t="s">
        <v>461</v>
      </c>
      <c r="G5" s="10" t="s">
        <v>462</v>
      </c>
    </row>
    <row r="6" ht="40.5" customHeight="1" spans="1:7">
      <c r="A6" s="17"/>
      <c r="B6" s="17"/>
      <c r="C6" s="17"/>
      <c r="D6" s="18"/>
      <c r="E6" s="19"/>
      <c r="F6" s="18" t="s">
        <v>32</v>
      </c>
      <c r="G6" s="18"/>
    </row>
    <row r="7" ht="15" customHeight="1" spans="1:7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</row>
    <row r="8" ht="21" customHeight="1" spans="1:7">
      <c r="A8" s="21" t="s">
        <v>64</v>
      </c>
      <c r="B8" s="22"/>
      <c r="C8" s="22"/>
      <c r="D8" s="23"/>
      <c r="E8" s="24">
        <v>220000</v>
      </c>
      <c r="F8" s="24"/>
      <c r="G8" s="24"/>
    </row>
    <row r="9" ht="21" customHeight="1" spans="1:7">
      <c r="A9" s="21"/>
      <c r="B9" s="21" t="s">
        <v>463</v>
      </c>
      <c r="C9" s="21" t="s">
        <v>306</v>
      </c>
      <c r="D9" s="25" t="s">
        <v>464</v>
      </c>
      <c r="E9" s="24">
        <v>220000</v>
      </c>
      <c r="F9" s="24"/>
      <c r="G9" s="24"/>
    </row>
    <row r="10" ht="21" customHeight="1" spans="1:7">
      <c r="A10" s="26" t="s">
        <v>30</v>
      </c>
      <c r="B10" s="27" t="s">
        <v>465</v>
      </c>
      <c r="C10" s="27"/>
      <c r="D10" s="28"/>
      <c r="E10" s="24">
        <v>220000</v>
      </c>
      <c r="F10" s="24"/>
      <c r="G10" s="24"/>
    </row>
  </sheetData>
  <mergeCells count="12">
    <mergeCell ref="A1:G1"/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市对下转移支付预算表09-1</vt:lpstr>
      <vt:lpstr>市对下转移支付绩效目标表09-2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林睿</cp:lastModifiedBy>
  <dcterms:created xsi:type="dcterms:W3CDTF">2025-02-17T03:12:00Z</dcterms:created>
  <dcterms:modified xsi:type="dcterms:W3CDTF">2025-02-18T09:18:23Z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467775F30ECF4E43A9C958664BF4DB1F_12</vt:lpwstr>
  </property>
  <property fmtid="{D5CDD505-2E9C-101B-9397-08002B2CF9AE}" pid="3" name="KSOProductBuildVer">
    <vt:lpwstr>2052-12.1.0.18276</vt:lpwstr>
  </property>
</Properties>
</file>